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1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</externalReferences>
  <definedNames>
    <definedName name="_C111">TH!$Q$10:$Q$3427</definedName>
    <definedName name="_C112">TH!$T$10:$T$3427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TH!$A$9:$AB$3306</definedName>
    <definedName name="_xlnm._FilterDatabase" localSheetId="15" hidden="1">TK!$A$1:$J$1</definedName>
    <definedName name="_M">TH!$B$10:$B$3427</definedName>
    <definedName name="_N111">TH!$P$10:$P$3427</definedName>
    <definedName name="_N112">TH!$S$10:$S$3427</definedName>
    <definedName name="_TM1">IF('IN-TC'!$S$4=1,1,IF('IN-TC'!$S$4=2,4,IF('IN-TC'!$S$4=3,7,10)))</definedName>
    <definedName name="_TM2">IF('IN-TC'!$S$4=1,3,IF('IN-TC'!$S$4=2,6,IF('IN-TC'!$S$4=3,9,12)))</definedName>
    <definedName name="DG">TH!$J$10:$J$3427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TH!$H$10:$H$3427</definedName>
    <definedName name="KHC">TH!$M$10:$M$3427</definedName>
    <definedName name="KHN">TH!$L$10:$L$3427</definedName>
    <definedName name="Loai">OFFSET(TH!$N$5,,,COUNTA(TH!$N$5:$N$41737))</definedName>
    <definedName name="Loai1">OFFSET(TH!$O$5,,,COUNTA(TH!$O$5:$O$41737))</definedName>
    <definedName name="Loai2">OFFSET(TH!$R$5,,,COUNTA(TH!$R$5:$R$41737))</definedName>
    <definedName name="Loai3">OFFSET('SO-TS'!$P$14,,,COUNTA('SO-TS'!$P$14:$P$3919))</definedName>
    <definedName name="Loai4">OFFSET(TH!$U$5,,,COUNTA(TH!$U$5:$U$41737))</definedName>
    <definedName name="Loai5">OFFSET(TH!$V$5,,,COUNTA(TH!$V$5:$V$41737))</definedName>
    <definedName name="Loai6">OFFSET(TH!$Z$5,,,COUNTA(TH!$Z$5:$Z$41737))</definedName>
    <definedName name="Loai7">OFFSET(TH!$W$5,,,COUNTA(TH!$W$5:$W$41737))</definedName>
    <definedName name="Loai8">OFFSET(TH!$X$5,,,COUNTA(TH!$X$5:$X$41737))</definedName>
    <definedName name="Loai9">OFFSET(TH!$Y$5,,,COUNTA(TH!$Y$5:$Y$41737))</definedName>
    <definedName name="MH">TH!$F$10:$F$3427</definedName>
    <definedName name="NXT">NXT!$A$12:$A$911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TH!$I$10:$I$3427</definedName>
    <definedName name="TH">TH!$K$10:$K$3427</definedName>
    <definedName name="TM">TH!$A$10:$M$3427</definedName>
  </definedNames>
  <calcPr calcId="144525"/>
</workbook>
</file>

<file path=xl/calcChain.xml><?xml version="1.0" encoding="utf-8"?>
<calcChain xmlns="http://schemas.openxmlformats.org/spreadsheetml/2006/main">
  <c r="A16" i="34" l="1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N19" i="34" l="1"/>
  <c r="R19" i="34"/>
  <c r="S19" i="34"/>
  <c r="T19" i="34"/>
  <c r="U19" i="34"/>
  <c r="V19" i="34"/>
  <c r="X19" i="34"/>
  <c r="Y19" i="34"/>
  <c r="Z19" i="34"/>
  <c r="N20" i="34"/>
  <c r="R20" i="34"/>
  <c r="S20" i="34"/>
  <c r="T20" i="34"/>
  <c r="U20" i="34"/>
  <c r="V20" i="34"/>
  <c r="X20" i="34"/>
  <c r="Y20" i="34"/>
  <c r="Z20" i="34"/>
  <c r="N21" i="34"/>
  <c r="R21" i="34"/>
  <c r="S21" i="34"/>
  <c r="T21" i="34"/>
  <c r="U21" i="34"/>
  <c r="V21" i="34"/>
  <c r="X21" i="34"/>
  <c r="Y21" i="34"/>
  <c r="Z21" i="34"/>
  <c r="N22" i="34"/>
  <c r="R22" i="34"/>
  <c r="S22" i="34"/>
  <c r="T22" i="34"/>
  <c r="V22" i="34"/>
  <c r="X22" i="34"/>
  <c r="Y22" i="34"/>
  <c r="N23" i="34"/>
  <c r="R23" i="34"/>
  <c r="S23" i="34"/>
  <c r="T23" i="34"/>
  <c r="V23" i="34"/>
  <c r="X23" i="34"/>
  <c r="Y23" i="34"/>
  <c r="N24" i="34"/>
  <c r="R24" i="34"/>
  <c r="S24" i="34"/>
  <c r="T24" i="34"/>
  <c r="V24" i="34"/>
  <c r="X24" i="34"/>
  <c r="Y24" i="34"/>
  <c r="N25" i="34"/>
  <c r="R25" i="34"/>
  <c r="S25" i="34"/>
  <c r="T25" i="34"/>
  <c r="V25" i="34"/>
  <c r="X25" i="34"/>
  <c r="Y25" i="34"/>
  <c r="N26" i="34"/>
  <c r="R26" i="34"/>
  <c r="S26" i="34"/>
  <c r="T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R29" i="34"/>
  <c r="S29" i="34"/>
  <c r="T29" i="34"/>
  <c r="V29" i="34"/>
  <c r="X29" i="34"/>
  <c r="Y29" i="34"/>
  <c r="N30" i="34"/>
  <c r="R30" i="34"/>
  <c r="S30" i="34"/>
  <c r="T30" i="34"/>
  <c r="V30" i="34"/>
  <c r="X30" i="34"/>
  <c r="Y30" i="34"/>
  <c r="N31" i="34"/>
  <c r="R31" i="34"/>
  <c r="S31" i="34"/>
  <c r="T31" i="34"/>
  <c r="V31" i="34"/>
  <c r="X31" i="34"/>
  <c r="Y31" i="34"/>
  <c r="N32" i="34"/>
  <c r="R32" i="34"/>
  <c r="S32" i="34"/>
  <c r="T32" i="34"/>
  <c r="V32" i="34"/>
  <c r="X32" i="34"/>
  <c r="Y32" i="34"/>
  <c r="N33" i="34"/>
  <c r="R33" i="34"/>
  <c r="S33" i="34"/>
  <c r="T33" i="34"/>
  <c r="V33" i="34"/>
  <c r="X33" i="34"/>
  <c r="Y33" i="34"/>
  <c r="N34" i="34"/>
  <c r="R34" i="34"/>
  <c r="S34" i="34"/>
  <c r="T34" i="34"/>
  <c r="V34" i="34"/>
  <c r="X34" i="34"/>
  <c r="Y34" i="34"/>
  <c r="N35" i="34"/>
  <c r="R35" i="34"/>
  <c r="S35" i="34"/>
  <c r="T35" i="34"/>
  <c r="V35" i="34"/>
  <c r="X35" i="34"/>
  <c r="Y35" i="34"/>
  <c r="N36" i="34"/>
  <c r="R36" i="34"/>
  <c r="S36" i="34"/>
  <c r="T36" i="34"/>
  <c r="V36" i="34"/>
  <c r="X36" i="34"/>
  <c r="Y36" i="34"/>
  <c r="N37" i="34"/>
  <c r="R37" i="34"/>
  <c r="S37" i="34"/>
  <c r="T37" i="34"/>
  <c r="V37" i="34"/>
  <c r="X37" i="34"/>
  <c r="Y37" i="34"/>
  <c r="N38" i="34"/>
  <c r="R38" i="34"/>
  <c r="S38" i="34"/>
  <c r="T38" i="34"/>
  <c r="V38" i="34"/>
  <c r="X38" i="34"/>
  <c r="Y38" i="34"/>
  <c r="N39" i="34"/>
  <c r="R39" i="34"/>
  <c r="S39" i="34"/>
  <c r="T39" i="34"/>
  <c r="V39" i="34"/>
  <c r="X39" i="34"/>
  <c r="Y39" i="34"/>
  <c r="N40" i="34"/>
  <c r="R40" i="34"/>
  <c r="S40" i="34"/>
  <c r="T40" i="34"/>
  <c r="V40" i="34"/>
  <c r="X40" i="34"/>
  <c r="Y40" i="34"/>
  <c r="N41" i="34"/>
  <c r="R41" i="34"/>
  <c r="S41" i="34"/>
  <c r="T41" i="34"/>
  <c r="V41" i="34"/>
  <c r="X41" i="34"/>
  <c r="Y41" i="34"/>
  <c r="N42" i="34"/>
  <c r="R42" i="34"/>
  <c r="S42" i="34"/>
  <c r="T42" i="34"/>
  <c r="V42" i="34"/>
  <c r="X42" i="34"/>
  <c r="Y42" i="34"/>
  <c r="N43" i="34"/>
  <c r="R43" i="34"/>
  <c r="S43" i="34"/>
  <c r="T43" i="34"/>
  <c r="V43" i="34"/>
  <c r="X43" i="34"/>
  <c r="Y43" i="34"/>
  <c r="N44" i="34"/>
  <c r="R44" i="34"/>
  <c r="S44" i="34"/>
  <c r="T44" i="34"/>
  <c r="V44" i="34"/>
  <c r="X44" i="34"/>
  <c r="Y44" i="34"/>
  <c r="N45" i="34"/>
  <c r="R45" i="34"/>
  <c r="S45" i="34"/>
  <c r="T45" i="34"/>
  <c r="V45" i="34"/>
  <c r="X45" i="34"/>
  <c r="Y45" i="34"/>
  <c r="N46" i="34"/>
  <c r="R46" i="34"/>
  <c r="S46" i="34"/>
  <c r="T46" i="34"/>
  <c r="V46" i="34"/>
  <c r="X46" i="34"/>
  <c r="Y46" i="34"/>
  <c r="N47" i="34"/>
  <c r="V47" i="34"/>
  <c r="X47" i="34"/>
  <c r="Y47" i="34"/>
  <c r="N48" i="34"/>
  <c r="R48" i="34"/>
  <c r="S48" i="34"/>
  <c r="T48" i="34"/>
  <c r="V48" i="34"/>
  <c r="X48" i="34"/>
  <c r="Y48" i="34"/>
  <c r="N49" i="34"/>
  <c r="R49" i="34"/>
  <c r="S49" i="34"/>
  <c r="T49" i="34"/>
  <c r="V49" i="34"/>
  <c r="X49" i="34"/>
  <c r="Y49" i="34"/>
  <c r="N50" i="34"/>
  <c r="R50" i="34"/>
  <c r="S50" i="34"/>
  <c r="T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R56" i="34"/>
  <c r="S56" i="34"/>
  <c r="T56" i="34"/>
  <c r="V56" i="34"/>
  <c r="X56" i="34"/>
  <c r="Y56" i="34"/>
  <c r="N57" i="34"/>
  <c r="R57" i="34"/>
  <c r="S57" i="34"/>
  <c r="T57" i="34"/>
  <c r="V57" i="34"/>
  <c r="X57" i="34"/>
  <c r="Y57" i="34"/>
  <c r="N58" i="34"/>
  <c r="R58" i="34"/>
  <c r="S58" i="34"/>
  <c r="T58" i="34"/>
  <c r="V58" i="34"/>
  <c r="X58" i="34"/>
  <c r="Y58" i="34"/>
  <c r="N59" i="34"/>
  <c r="R59" i="34"/>
  <c r="S59" i="34"/>
  <c r="T59" i="34"/>
  <c r="V59" i="34"/>
  <c r="X59" i="34"/>
  <c r="Y59" i="34"/>
  <c r="N60" i="34"/>
  <c r="R60" i="34"/>
  <c r="S60" i="34"/>
  <c r="T60" i="34"/>
  <c r="V60" i="34"/>
  <c r="X60" i="34"/>
  <c r="Y60" i="34"/>
  <c r="N61" i="34"/>
  <c r="R61" i="34"/>
  <c r="S61" i="34"/>
  <c r="T61" i="34"/>
  <c r="V61" i="34"/>
  <c r="X61" i="34"/>
  <c r="Y61" i="34"/>
  <c r="N62" i="34"/>
  <c r="R62" i="34"/>
  <c r="S62" i="34"/>
  <c r="T62" i="34"/>
  <c r="V62" i="34"/>
  <c r="X62" i="34"/>
  <c r="Y62" i="34"/>
  <c r="N63" i="34"/>
  <c r="R63" i="34"/>
  <c r="S63" i="34"/>
  <c r="T63" i="34"/>
  <c r="V63" i="34"/>
  <c r="X63" i="34"/>
  <c r="Y63" i="34"/>
  <c r="N64" i="34"/>
  <c r="R64" i="34"/>
  <c r="S64" i="34"/>
  <c r="T64" i="34"/>
  <c r="V64" i="34"/>
  <c r="X64" i="34"/>
  <c r="Y64" i="34"/>
  <c r="N65" i="34"/>
  <c r="R65" i="34"/>
  <c r="S65" i="34"/>
  <c r="T65" i="34"/>
  <c r="V65" i="34"/>
  <c r="X65" i="34"/>
  <c r="Y65" i="34"/>
  <c r="N66" i="34"/>
  <c r="R66" i="34"/>
  <c r="S66" i="34"/>
  <c r="T66" i="34"/>
  <c r="V66" i="34"/>
  <c r="X66" i="34"/>
  <c r="Y66" i="34"/>
  <c r="N67" i="34"/>
  <c r="R67" i="34"/>
  <c r="S67" i="34"/>
  <c r="T67" i="34"/>
  <c r="V67" i="34"/>
  <c r="X67" i="34"/>
  <c r="Y67" i="34"/>
  <c r="N68" i="34"/>
  <c r="R68" i="34"/>
  <c r="S68" i="34"/>
  <c r="T68" i="34"/>
  <c r="V68" i="34"/>
  <c r="X68" i="34"/>
  <c r="Y68" i="34"/>
  <c r="N69" i="34"/>
  <c r="R69" i="34"/>
  <c r="S69" i="34"/>
  <c r="T69" i="34"/>
  <c r="V69" i="34"/>
  <c r="X69" i="34"/>
  <c r="Y69" i="34"/>
  <c r="N70" i="34"/>
  <c r="R70" i="34"/>
  <c r="S70" i="34"/>
  <c r="T70" i="34"/>
  <c r="V70" i="34"/>
  <c r="X70" i="34"/>
  <c r="Y70" i="34"/>
  <c r="N71" i="34"/>
  <c r="R71" i="34"/>
  <c r="S71" i="34"/>
  <c r="T71" i="34"/>
  <c r="V71" i="34"/>
  <c r="X71" i="34"/>
  <c r="Y71" i="34"/>
  <c r="N72" i="34"/>
  <c r="R72" i="34"/>
  <c r="S72" i="34"/>
  <c r="T72" i="34"/>
  <c r="V72" i="34"/>
  <c r="X72" i="34"/>
  <c r="Y72" i="34"/>
  <c r="N73" i="34"/>
  <c r="R73" i="34"/>
  <c r="S73" i="34"/>
  <c r="T73" i="34"/>
  <c r="V73" i="34"/>
  <c r="X73" i="34"/>
  <c r="Y73" i="34"/>
  <c r="N74" i="34"/>
  <c r="R74" i="34"/>
  <c r="S74" i="34"/>
  <c r="T74" i="34"/>
  <c r="V74" i="34"/>
  <c r="X74" i="34"/>
  <c r="Y74" i="34"/>
  <c r="N75" i="34"/>
  <c r="R75" i="34"/>
  <c r="S75" i="34"/>
  <c r="T75" i="34"/>
  <c r="V75" i="34"/>
  <c r="X75" i="34"/>
  <c r="Y75" i="34"/>
  <c r="N76" i="34"/>
  <c r="R76" i="34"/>
  <c r="S76" i="34"/>
  <c r="T76" i="34"/>
  <c r="V76" i="34"/>
  <c r="X76" i="34"/>
  <c r="Y76" i="34"/>
  <c r="N77" i="34"/>
  <c r="R77" i="34"/>
  <c r="S77" i="34"/>
  <c r="T77" i="34"/>
  <c r="V77" i="34"/>
  <c r="X77" i="34"/>
  <c r="Y77" i="34"/>
  <c r="N78" i="34"/>
  <c r="R78" i="34"/>
  <c r="S78" i="34"/>
  <c r="T78" i="34"/>
  <c r="V78" i="34"/>
  <c r="X78" i="34"/>
  <c r="Y78" i="34"/>
  <c r="N79" i="34"/>
  <c r="R79" i="34"/>
  <c r="S79" i="34"/>
  <c r="T79" i="34"/>
  <c r="V79" i="34"/>
  <c r="X79" i="34"/>
  <c r="Y79" i="34"/>
  <c r="N80" i="34"/>
  <c r="R80" i="34"/>
  <c r="S80" i="34"/>
  <c r="T80" i="34"/>
  <c r="V80" i="34"/>
  <c r="X80" i="34"/>
  <c r="Y80" i="34"/>
  <c r="N81" i="34"/>
  <c r="R81" i="34"/>
  <c r="S81" i="34"/>
  <c r="T81" i="34"/>
  <c r="V81" i="34"/>
  <c r="X81" i="34"/>
  <c r="Y81" i="34"/>
  <c r="N82" i="34"/>
  <c r="R82" i="34"/>
  <c r="S82" i="34"/>
  <c r="T82" i="34"/>
  <c r="V82" i="34"/>
  <c r="X82" i="34"/>
  <c r="Y82" i="34"/>
  <c r="N83" i="34"/>
  <c r="R83" i="34"/>
  <c r="S83" i="34"/>
  <c r="T83" i="34"/>
  <c r="V83" i="34"/>
  <c r="X83" i="34"/>
  <c r="Y83" i="34"/>
  <c r="N84" i="34"/>
  <c r="R84" i="34"/>
  <c r="S84" i="34"/>
  <c r="T84" i="34"/>
  <c r="V84" i="34"/>
  <c r="X84" i="34"/>
  <c r="Y84" i="34"/>
  <c r="N85" i="34"/>
  <c r="R85" i="34"/>
  <c r="S85" i="34"/>
  <c r="T85" i="34"/>
  <c r="V85" i="34"/>
  <c r="X85" i="34"/>
  <c r="Y85" i="34"/>
  <c r="N86" i="34"/>
  <c r="R86" i="34"/>
  <c r="S86" i="34"/>
  <c r="T86" i="34"/>
  <c r="V86" i="34"/>
  <c r="X86" i="34"/>
  <c r="Y86" i="34"/>
  <c r="N87" i="34"/>
  <c r="R87" i="34"/>
  <c r="S87" i="34"/>
  <c r="T87" i="34"/>
  <c r="V87" i="34"/>
  <c r="X87" i="34"/>
  <c r="Y87" i="34"/>
  <c r="N88" i="34"/>
  <c r="R88" i="34"/>
  <c r="S88" i="34"/>
  <c r="T88" i="34"/>
  <c r="V88" i="34"/>
  <c r="X88" i="34"/>
  <c r="Y88" i="34"/>
  <c r="N89" i="34"/>
  <c r="R89" i="34"/>
  <c r="S89" i="34"/>
  <c r="T89" i="34"/>
  <c r="V89" i="34"/>
  <c r="X89" i="34"/>
  <c r="Y89" i="34"/>
  <c r="N90" i="34"/>
  <c r="R90" i="34"/>
  <c r="S90" i="34"/>
  <c r="T90" i="34"/>
  <c r="V90" i="34"/>
  <c r="X90" i="34"/>
  <c r="Y90" i="34"/>
  <c r="N91" i="34"/>
  <c r="R91" i="34"/>
  <c r="S91" i="34"/>
  <c r="T91" i="34"/>
  <c r="V91" i="34"/>
  <c r="X91" i="34"/>
  <c r="Y91" i="34"/>
  <c r="N92" i="34"/>
  <c r="R92" i="34"/>
  <c r="S92" i="34"/>
  <c r="T92" i="34"/>
  <c r="V92" i="34"/>
  <c r="X92" i="34"/>
  <c r="Y92" i="34"/>
  <c r="N93" i="34"/>
  <c r="R93" i="34"/>
  <c r="S93" i="34"/>
  <c r="T93" i="34"/>
  <c r="V93" i="34"/>
  <c r="X93" i="34"/>
  <c r="Y93" i="34"/>
  <c r="N94" i="34"/>
  <c r="R94" i="34"/>
  <c r="S94" i="34"/>
  <c r="T94" i="34"/>
  <c r="V94" i="34"/>
  <c r="X94" i="34"/>
  <c r="Y94" i="34"/>
  <c r="N95" i="34"/>
  <c r="R95" i="34"/>
  <c r="S95" i="34"/>
  <c r="T95" i="34"/>
  <c r="V95" i="34"/>
  <c r="X95" i="34"/>
  <c r="Y95" i="34"/>
  <c r="N96" i="34"/>
  <c r="R96" i="34"/>
  <c r="S96" i="34"/>
  <c r="T96" i="34"/>
  <c r="V96" i="34"/>
  <c r="X96" i="34"/>
  <c r="Y96" i="34"/>
  <c r="N97" i="34"/>
  <c r="R97" i="34"/>
  <c r="S97" i="34"/>
  <c r="T97" i="34"/>
  <c r="V97" i="34"/>
  <c r="X97" i="34"/>
  <c r="Y97" i="34"/>
  <c r="N98" i="34"/>
  <c r="R98" i="34"/>
  <c r="S98" i="34"/>
  <c r="T98" i="34"/>
  <c r="V98" i="34"/>
  <c r="X98" i="34"/>
  <c r="Y98" i="34"/>
  <c r="N99" i="34"/>
  <c r="R99" i="34"/>
  <c r="S99" i="34"/>
  <c r="T99" i="34"/>
  <c r="V99" i="34"/>
  <c r="X99" i="34"/>
  <c r="Y99" i="34"/>
  <c r="N100" i="34"/>
  <c r="R100" i="34"/>
  <c r="S100" i="34"/>
  <c r="T100" i="34"/>
  <c r="V100" i="34"/>
  <c r="X100" i="34"/>
  <c r="Y100" i="34"/>
  <c r="N101" i="34"/>
  <c r="R101" i="34"/>
  <c r="S101" i="34"/>
  <c r="T101" i="34"/>
  <c r="V101" i="34"/>
  <c r="X101" i="34"/>
  <c r="Y101" i="34"/>
  <c r="N102" i="34"/>
  <c r="R102" i="34"/>
  <c r="S102" i="34"/>
  <c r="T102" i="34"/>
  <c r="V102" i="34"/>
  <c r="X102" i="34"/>
  <c r="Y102" i="34"/>
  <c r="N103" i="34"/>
  <c r="R103" i="34"/>
  <c r="S103" i="34"/>
  <c r="T103" i="34"/>
  <c r="V103" i="34"/>
  <c r="X103" i="34"/>
  <c r="Y103" i="34"/>
  <c r="N104" i="34"/>
  <c r="R104" i="34"/>
  <c r="S104" i="34"/>
  <c r="T104" i="34"/>
  <c r="V104" i="34"/>
  <c r="X104" i="34"/>
  <c r="Y104" i="34"/>
  <c r="N105" i="34"/>
  <c r="R105" i="34"/>
  <c r="S105" i="34"/>
  <c r="T105" i="34"/>
  <c r="V105" i="34"/>
  <c r="X105" i="34"/>
  <c r="Y105" i="34"/>
  <c r="N106" i="34"/>
  <c r="R106" i="34"/>
  <c r="S106" i="34"/>
  <c r="T106" i="34"/>
  <c r="V106" i="34"/>
  <c r="X106" i="34"/>
  <c r="Y106" i="34"/>
  <c r="N107" i="34"/>
  <c r="R107" i="34"/>
  <c r="S107" i="34"/>
  <c r="T107" i="34"/>
  <c r="V107" i="34"/>
  <c r="X107" i="34"/>
  <c r="Y107" i="34"/>
  <c r="N108" i="34"/>
  <c r="R108" i="34"/>
  <c r="S108" i="34"/>
  <c r="T108" i="34"/>
  <c r="V108" i="34"/>
  <c r="X108" i="34"/>
  <c r="Y108" i="34"/>
  <c r="N109" i="34"/>
  <c r="R109" i="34"/>
  <c r="S109" i="34"/>
  <c r="T109" i="34"/>
  <c r="V109" i="34"/>
  <c r="X109" i="34"/>
  <c r="Y109" i="34"/>
  <c r="N110" i="34"/>
  <c r="R110" i="34"/>
  <c r="S110" i="34"/>
  <c r="T110" i="34"/>
  <c r="V110" i="34"/>
  <c r="X110" i="34"/>
  <c r="Y110" i="34"/>
  <c r="N111" i="34"/>
  <c r="R111" i="34"/>
  <c r="S111" i="34"/>
  <c r="T111" i="34"/>
  <c r="V111" i="34"/>
  <c r="X111" i="34"/>
  <c r="Y111" i="34"/>
  <c r="N112" i="34"/>
  <c r="R112" i="34"/>
  <c r="S112" i="34"/>
  <c r="T112" i="34"/>
  <c r="V112" i="34"/>
  <c r="X112" i="34"/>
  <c r="Y112" i="34"/>
  <c r="N113" i="34"/>
  <c r="R113" i="34"/>
  <c r="S113" i="34"/>
  <c r="T113" i="34"/>
  <c r="V113" i="34"/>
  <c r="X113" i="34"/>
  <c r="Y113" i="34"/>
  <c r="N114" i="34"/>
  <c r="R114" i="34"/>
  <c r="S114" i="34"/>
  <c r="T114" i="34"/>
  <c r="V114" i="34"/>
  <c r="X114" i="34"/>
  <c r="Y114" i="34"/>
  <c r="N115" i="34"/>
  <c r="R115" i="34"/>
  <c r="S115" i="34"/>
  <c r="T115" i="34"/>
  <c r="V115" i="34"/>
  <c r="X115" i="34"/>
  <c r="Y115" i="34"/>
  <c r="N116" i="34"/>
  <c r="R116" i="34"/>
  <c r="S116" i="34"/>
  <c r="T116" i="34"/>
  <c r="V116" i="34"/>
  <c r="X116" i="34"/>
  <c r="Y116" i="34"/>
  <c r="N117" i="34"/>
  <c r="R117" i="34"/>
  <c r="S117" i="34"/>
  <c r="T117" i="34"/>
  <c r="V117" i="34"/>
  <c r="X117" i="34"/>
  <c r="Y117" i="34"/>
  <c r="N118" i="34"/>
  <c r="R118" i="34"/>
  <c r="S118" i="34"/>
  <c r="T118" i="34"/>
  <c r="V118" i="34"/>
  <c r="X118" i="34"/>
  <c r="Y118" i="34"/>
  <c r="N119" i="34"/>
  <c r="R119" i="34"/>
  <c r="S119" i="34"/>
  <c r="T119" i="34"/>
  <c r="V119" i="34"/>
  <c r="X119" i="34"/>
  <c r="Y119" i="34"/>
  <c r="N120" i="34"/>
  <c r="R120" i="34"/>
  <c r="S120" i="34"/>
  <c r="T120" i="34"/>
  <c r="V120" i="34"/>
  <c r="X120" i="34"/>
  <c r="Y120" i="34"/>
  <c r="N121" i="34"/>
  <c r="R121" i="34"/>
  <c r="S121" i="34"/>
  <c r="T121" i="34"/>
  <c r="V121" i="34"/>
  <c r="X121" i="34"/>
  <c r="Y121" i="34"/>
  <c r="N122" i="34"/>
  <c r="R122" i="34"/>
  <c r="S122" i="34"/>
  <c r="T122" i="34"/>
  <c r="V122" i="34"/>
  <c r="X122" i="34"/>
  <c r="Y122" i="34"/>
  <c r="N123" i="34"/>
  <c r="R123" i="34"/>
  <c r="S123" i="34"/>
  <c r="T123" i="34"/>
  <c r="V123" i="34"/>
  <c r="X123" i="34"/>
  <c r="Y123" i="34"/>
  <c r="N124" i="34"/>
  <c r="R124" i="34"/>
  <c r="S124" i="34"/>
  <c r="T124" i="34"/>
  <c r="V124" i="34"/>
  <c r="X124" i="34"/>
  <c r="Y124" i="34"/>
  <c r="N125" i="34"/>
  <c r="R125" i="34"/>
  <c r="S125" i="34"/>
  <c r="T125" i="34"/>
  <c r="V125" i="34"/>
  <c r="X125" i="34"/>
  <c r="Y125" i="34"/>
  <c r="N126" i="34"/>
  <c r="R126" i="34"/>
  <c r="S126" i="34"/>
  <c r="T126" i="34"/>
  <c r="V126" i="34"/>
  <c r="X126" i="34"/>
  <c r="Y126" i="34"/>
  <c r="N127" i="34"/>
  <c r="R127" i="34"/>
  <c r="S127" i="34"/>
  <c r="T127" i="34"/>
  <c r="V127" i="34"/>
  <c r="X127" i="34"/>
  <c r="Y127" i="34"/>
  <c r="N128" i="34"/>
  <c r="R128" i="34"/>
  <c r="S128" i="34"/>
  <c r="T128" i="34"/>
  <c r="V128" i="34"/>
  <c r="X128" i="34"/>
  <c r="Y128" i="34"/>
  <c r="N129" i="34"/>
  <c r="R129" i="34"/>
  <c r="S129" i="34"/>
  <c r="T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R132" i="34"/>
  <c r="S132" i="34"/>
  <c r="T132" i="34"/>
  <c r="V132" i="34"/>
  <c r="X132" i="34"/>
  <c r="Y132" i="34"/>
  <c r="N133" i="34"/>
  <c r="R133" i="34"/>
  <c r="S133" i="34"/>
  <c r="T133" i="34"/>
  <c r="V133" i="34"/>
  <c r="X133" i="34"/>
  <c r="Y133" i="34"/>
  <c r="N134" i="34"/>
  <c r="R134" i="34"/>
  <c r="S134" i="34"/>
  <c r="T134" i="34"/>
  <c r="V134" i="34"/>
  <c r="X134" i="34"/>
  <c r="Y134" i="34"/>
  <c r="N135" i="34"/>
  <c r="R135" i="34"/>
  <c r="S135" i="34"/>
  <c r="T135" i="34"/>
  <c r="V135" i="34"/>
  <c r="X135" i="34"/>
  <c r="Y135" i="34"/>
  <c r="N136" i="34"/>
  <c r="R136" i="34"/>
  <c r="S136" i="34"/>
  <c r="T136" i="34"/>
  <c r="V136" i="34"/>
  <c r="X136" i="34"/>
  <c r="Y136" i="34"/>
  <c r="N137" i="34"/>
  <c r="R137" i="34"/>
  <c r="S137" i="34"/>
  <c r="T137" i="34"/>
  <c r="V137" i="34"/>
  <c r="X137" i="34"/>
  <c r="Y137" i="34"/>
  <c r="N138" i="34"/>
  <c r="R138" i="34"/>
  <c r="S138" i="34"/>
  <c r="T138" i="34"/>
  <c r="V138" i="34"/>
  <c r="X138" i="34"/>
  <c r="Y138" i="34"/>
  <c r="N139" i="34"/>
  <c r="R139" i="34"/>
  <c r="S139" i="34"/>
  <c r="T139" i="34"/>
  <c r="V139" i="34"/>
  <c r="X139" i="34"/>
  <c r="Y139" i="34"/>
  <c r="N140" i="34"/>
  <c r="R140" i="34"/>
  <c r="S140" i="34"/>
  <c r="T140" i="34"/>
  <c r="V140" i="34"/>
  <c r="X140" i="34"/>
  <c r="Y140" i="34"/>
  <c r="N141" i="34"/>
  <c r="R141" i="34"/>
  <c r="S141" i="34"/>
  <c r="T141" i="34"/>
  <c r="V141" i="34"/>
  <c r="X141" i="34"/>
  <c r="Y141" i="34"/>
  <c r="N142" i="34"/>
  <c r="R142" i="34"/>
  <c r="S142" i="34"/>
  <c r="T142" i="34"/>
  <c r="V142" i="34"/>
  <c r="X142" i="34"/>
  <c r="Y142" i="34"/>
  <c r="N143" i="34"/>
  <c r="R143" i="34"/>
  <c r="S143" i="34"/>
  <c r="T143" i="34"/>
  <c r="V143" i="34"/>
  <c r="X143" i="34"/>
  <c r="Y143" i="34"/>
  <c r="N144" i="34"/>
  <c r="R144" i="34"/>
  <c r="S144" i="34"/>
  <c r="T144" i="34"/>
  <c r="V144" i="34"/>
  <c r="X144" i="34"/>
  <c r="Y144" i="34"/>
  <c r="N145" i="34"/>
  <c r="R145" i="34"/>
  <c r="S145" i="34"/>
  <c r="T145" i="34"/>
  <c r="V145" i="34"/>
  <c r="X145" i="34"/>
  <c r="Y145" i="34"/>
  <c r="N146" i="34"/>
  <c r="R146" i="34"/>
  <c r="S146" i="34"/>
  <c r="T146" i="34"/>
  <c r="V146" i="34"/>
  <c r="X146" i="34"/>
  <c r="Y146" i="34"/>
  <c r="N147" i="34"/>
  <c r="R147" i="34"/>
  <c r="S147" i="34"/>
  <c r="T147" i="34"/>
  <c r="V147" i="34"/>
  <c r="N148" i="34"/>
  <c r="R148" i="34"/>
  <c r="S148" i="34"/>
  <c r="T148" i="34"/>
  <c r="V148" i="34"/>
  <c r="X148" i="34"/>
  <c r="Y148" i="34"/>
  <c r="N149" i="34"/>
  <c r="R149" i="34"/>
  <c r="S149" i="34"/>
  <c r="T149" i="34"/>
  <c r="V149" i="34"/>
  <c r="X149" i="34"/>
  <c r="Y149" i="34"/>
  <c r="N150" i="34"/>
  <c r="R150" i="34"/>
  <c r="S150" i="34"/>
  <c r="T150" i="34"/>
  <c r="V150" i="34"/>
  <c r="X150" i="34"/>
  <c r="Y150" i="34"/>
  <c r="N151" i="34"/>
  <c r="R151" i="34"/>
  <c r="S151" i="34"/>
  <c r="T151" i="34"/>
  <c r="V151" i="34"/>
  <c r="X151" i="34"/>
  <c r="Y151" i="34"/>
  <c r="N152" i="34"/>
  <c r="R152" i="34"/>
  <c r="S152" i="34"/>
  <c r="T152" i="34"/>
  <c r="V152" i="34"/>
  <c r="X152" i="34"/>
  <c r="Y152" i="34"/>
  <c r="N153" i="34"/>
  <c r="R153" i="34"/>
  <c r="S153" i="34"/>
  <c r="T153" i="34"/>
  <c r="V153" i="34"/>
  <c r="X153" i="34"/>
  <c r="Y153" i="34"/>
  <c r="N154" i="34"/>
  <c r="R154" i="34"/>
  <c r="S154" i="34"/>
  <c r="T154" i="34"/>
  <c r="V154" i="34"/>
  <c r="X154" i="34"/>
  <c r="Y154" i="34"/>
  <c r="N155" i="34"/>
  <c r="R155" i="34"/>
  <c r="S155" i="34"/>
  <c r="T155" i="34"/>
  <c r="V155" i="34"/>
  <c r="X155" i="34"/>
  <c r="Y155" i="34"/>
  <c r="N156" i="34"/>
  <c r="R156" i="34"/>
  <c r="S156" i="34"/>
  <c r="T156" i="34"/>
  <c r="V156" i="34"/>
  <c r="X156" i="34"/>
  <c r="Y156" i="34"/>
  <c r="N157" i="34"/>
  <c r="R157" i="34"/>
  <c r="S157" i="34"/>
  <c r="T157" i="34"/>
  <c r="V157" i="34"/>
  <c r="X157" i="34"/>
  <c r="Y157" i="34"/>
  <c r="N158" i="34"/>
  <c r="R158" i="34"/>
  <c r="S158" i="34"/>
  <c r="T158" i="34"/>
  <c r="V158" i="34"/>
  <c r="X158" i="34"/>
  <c r="Y158" i="34"/>
  <c r="N159" i="34"/>
  <c r="R159" i="34"/>
  <c r="S159" i="34"/>
  <c r="T159" i="34"/>
  <c r="V159" i="34"/>
  <c r="X159" i="34"/>
  <c r="Y159" i="34"/>
  <c r="N160" i="34"/>
  <c r="R160" i="34"/>
  <c r="S160" i="34"/>
  <c r="T160" i="34"/>
  <c r="V160" i="34"/>
  <c r="X160" i="34"/>
  <c r="Y160" i="34"/>
  <c r="N161" i="34"/>
  <c r="V161" i="34"/>
  <c r="X161" i="34"/>
  <c r="Y161" i="34"/>
  <c r="N162" i="34"/>
  <c r="R162" i="34"/>
  <c r="S162" i="34"/>
  <c r="T162" i="34"/>
  <c r="V162" i="34"/>
  <c r="X162" i="34"/>
  <c r="Y162" i="34"/>
  <c r="N163" i="34"/>
  <c r="R163" i="34"/>
  <c r="S163" i="34"/>
  <c r="T163" i="34"/>
  <c r="V163" i="34"/>
  <c r="X163" i="34"/>
  <c r="Y163" i="34"/>
  <c r="N164" i="34"/>
  <c r="R164" i="34"/>
  <c r="S164" i="34"/>
  <c r="T164" i="34"/>
  <c r="V164" i="34"/>
  <c r="X164" i="34"/>
  <c r="Y164" i="34"/>
  <c r="N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X178" i="34"/>
  <c r="Y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V186" i="34"/>
  <c r="X186" i="34"/>
  <c r="Y186" i="34"/>
  <c r="N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V190" i="34"/>
  <c r="X190" i="34"/>
  <c r="Y190" i="34"/>
  <c r="N191" i="34"/>
  <c r="V191" i="34"/>
  <c r="X191" i="34"/>
  <c r="Y191" i="34"/>
  <c r="N192" i="34"/>
  <c r="V192" i="34"/>
  <c r="X192" i="34"/>
  <c r="Y192" i="34"/>
  <c r="N193" i="34"/>
  <c r="R193" i="34"/>
  <c r="S193" i="34"/>
  <c r="T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V204" i="34"/>
  <c r="X204" i="34"/>
  <c r="Y204" i="34"/>
  <c r="N205" i="34"/>
  <c r="V205" i="34"/>
  <c r="X205" i="34"/>
  <c r="Y205" i="34"/>
  <c r="N206" i="34"/>
  <c r="V206" i="34"/>
  <c r="X206" i="34"/>
  <c r="Y206" i="34"/>
  <c r="N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R248" i="34"/>
  <c r="S248" i="34"/>
  <c r="T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R253" i="34"/>
  <c r="S253" i="34"/>
  <c r="T253" i="34"/>
  <c r="V253" i="34"/>
  <c r="X253" i="34"/>
  <c r="Y253" i="34"/>
  <c r="N254" i="34"/>
  <c r="R254" i="34"/>
  <c r="S254" i="34"/>
  <c r="T254" i="34"/>
  <c r="V254" i="34"/>
  <c r="X254" i="34"/>
  <c r="Y254" i="34"/>
  <c r="N255" i="34"/>
  <c r="R255" i="34"/>
  <c r="S255" i="34"/>
  <c r="T255" i="34"/>
  <c r="V255" i="34"/>
  <c r="X255" i="34"/>
  <c r="Y255" i="34"/>
  <c r="N256" i="34"/>
  <c r="R256" i="34"/>
  <c r="S256" i="34"/>
  <c r="T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V325" i="34"/>
  <c r="X325" i="34"/>
  <c r="Y325" i="34"/>
  <c r="N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V335" i="34"/>
  <c r="X335" i="34"/>
  <c r="Y335" i="34"/>
  <c r="N336" i="34"/>
  <c r="V336" i="34"/>
  <c r="X336" i="34"/>
  <c r="Y336" i="34"/>
  <c r="N337" i="34"/>
  <c r="V337" i="34"/>
  <c r="X337" i="34"/>
  <c r="Y337" i="34"/>
  <c r="N338" i="34"/>
  <c r="R338" i="34"/>
  <c r="S338" i="34"/>
  <c r="T338" i="34"/>
  <c r="V338" i="34"/>
  <c r="X338" i="34"/>
  <c r="Y338" i="34"/>
  <c r="N339" i="34"/>
  <c r="V339" i="34"/>
  <c r="X339" i="34"/>
  <c r="Y339" i="34"/>
  <c r="N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V357" i="34"/>
  <c r="X357" i="34"/>
  <c r="Y357" i="34"/>
  <c r="N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V474" i="34"/>
  <c r="X474" i="34"/>
  <c r="Y474" i="34"/>
  <c r="N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V482" i="34"/>
  <c r="X482" i="34"/>
  <c r="Y482" i="34"/>
  <c r="N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V486" i="34"/>
  <c r="X486" i="34"/>
  <c r="Y486" i="34"/>
  <c r="N487" i="34"/>
  <c r="V487" i="34"/>
  <c r="X487" i="34"/>
  <c r="Y487" i="34"/>
  <c r="N488" i="34"/>
  <c r="V488" i="34"/>
  <c r="X488" i="34"/>
  <c r="Y488" i="34"/>
  <c r="N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V501" i="34"/>
  <c r="X501" i="34"/>
  <c r="Y501" i="34"/>
  <c r="N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V666" i="34"/>
  <c r="X666" i="34"/>
  <c r="Y666" i="34"/>
  <c r="N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V710" i="34"/>
  <c r="X710" i="34"/>
  <c r="Y710" i="34"/>
  <c r="N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V796" i="34"/>
  <c r="X796" i="34"/>
  <c r="Y796" i="34"/>
  <c r="N797" i="34"/>
  <c r="V797" i="34"/>
  <c r="X797" i="34"/>
  <c r="Y797" i="34"/>
  <c r="N798" i="34"/>
  <c r="V798" i="34"/>
  <c r="X798" i="34"/>
  <c r="Y798" i="34"/>
  <c r="N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V846" i="34"/>
  <c r="X846" i="34"/>
  <c r="Y846" i="34"/>
  <c r="N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V879" i="34"/>
  <c r="X879" i="34"/>
  <c r="Y879" i="34"/>
  <c r="N880" i="34"/>
  <c r="V880" i="34"/>
  <c r="X880" i="34"/>
  <c r="Y880" i="34"/>
  <c r="N881" i="34"/>
  <c r="V881" i="34"/>
  <c r="X881" i="34"/>
  <c r="Y881" i="34"/>
  <c r="N882" i="34"/>
  <c r="V882" i="34"/>
  <c r="X882" i="34"/>
  <c r="Y882" i="34"/>
  <c r="N883" i="34"/>
  <c r="V883" i="34"/>
  <c r="X883" i="34"/>
  <c r="Y883" i="34"/>
  <c r="N884" i="34"/>
  <c r="V884" i="34"/>
  <c r="X884" i="34"/>
  <c r="Y884" i="34"/>
  <c r="N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V984" i="34"/>
  <c r="X984" i="34"/>
  <c r="Y984" i="34"/>
  <c r="N985" i="34"/>
  <c r="V985" i="34"/>
  <c r="X985" i="34"/>
  <c r="Y985" i="34"/>
  <c r="N986" i="34"/>
  <c r="V986" i="34"/>
  <c r="X986" i="34"/>
  <c r="Y986" i="34"/>
  <c r="N987" i="34"/>
  <c r="V987" i="34"/>
  <c r="X987" i="34"/>
  <c r="Y987" i="34"/>
  <c r="N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V1028" i="34"/>
  <c r="X1028" i="34"/>
  <c r="Y1028" i="34"/>
  <c r="N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V1040" i="34"/>
  <c r="X1040" i="34"/>
  <c r="Y1040" i="34"/>
  <c r="N1041" i="34"/>
  <c r="V1041" i="34"/>
  <c r="X1041" i="34"/>
  <c r="Y1041" i="34"/>
  <c r="N1042" i="34"/>
  <c r="V1042" i="34"/>
  <c r="X1042" i="34"/>
  <c r="Y1042" i="34"/>
  <c r="N1043" i="34"/>
  <c r="V1043" i="34"/>
  <c r="X1043" i="34"/>
  <c r="Y1043" i="34"/>
  <c r="N1044" i="34"/>
  <c r="V1044" i="34"/>
  <c r="X1044" i="34"/>
  <c r="Y1044" i="34"/>
  <c r="N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V1053" i="34"/>
  <c r="X1053" i="34"/>
  <c r="Y1053" i="34"/>
  <c r="N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N1117" i="34"/>
  <c r="V1117" i="34"/>
  <c r="X1117" i="34"/>
  <c r="Y1117" i="34"/>
  <c r="N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V1145" i="34"/>
  <c r="X1145" i="34"/>
  <c r="Y1145" i="34"/>
  <c r="N1146" i="34"/>
  <c r="V1146" i="34"/>
  <c r="X1146" i="34"/>
  <c r="Y1146" i="34"/>
  <c r="N1147" i="34"/>
  <c r="V1147" i="34"/>
  <c r="X1147" i="34"/>
  <c r="Y1147" i="34"/>
  <c r="N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V1199" i="34"/>
  <c r="X1199" i="34"/>
  <c r="Y1199" i="34"/>
  <c r="N1200" i="34"/>
  <c r="V1200" i="34"/>
  <c r="X1200" i="34"/>
  <c r="Y1200" i="34"/>
  <c r="N1201" i="34"/>
  <c r="V1201" i="34"/>
  <c r="X1201" i="34"/>
  <c r="Y1201" i="34"/>
  <c r="N1202" i="34"/>
  <c r="V1202" i="34"/>
  <c r="X1202" i="34"/>
  <c r="Y1202" i="34"/>
  <c r="N1203" i="34"/>
  <c r="V1203" i="34"/>
  <c r="X1203" i="34"/>
  <c r="Y1203" i="34"/>
  <c r="N1204" i="34"/>
  <c r="V1204" i="34"/>
  <c r="X1204" i="34"/>
  <c r="Y1204" i="34"/>
  <c r="N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V1240" i="34"/>
  <c r="X1240" i="34"/>
  <c r="Y1240" i="34"/>
  <c r="N1241" i="34"/>
  <c r="V1241" i="34"/>
  <c r="X1241" i="34"/>
  <c r="Y1241" i="34"/>
  <c r="N1242" i="34"/>
  <c r="V1242" i="34"/>
  <c r="X1242" i="34"/>
  <c r="Y1242" i="34"/>
  <c r="N1243" i="34"/>
  <c r="V1243" i="34"/>
  <c r="X1243" i="34"/>
  <c r="Y1243" i="34"/>
  <c r="N1244" i="34"/>
  <c r="V1244" i="34"/>
  <c r="X1244" i="34"/>
  <c r="Y1244" i="34"/>
  <c r="N1245" i="34"/>
  <c r="V1245" i="34"/>
  <c r="X1245" i="34"/>
  <c r="Y1245" i="34"/>
  <c r="N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V1254" i="34"/>
  <c r="X1254" i="34"/>
  <c r="Y1254" i="34"/>
  <c r="N1255" i="34"/>
  <c r="V1255" i="34"/>
  <c r="X1255" i="34"/>
  <c r="Y1255" i="34"/>
  <c r="N1256" i="34"/>
  <c r="V1256" i="34"/>
  <c r="X1256" i="34"/>
  <c r="Y1256" i="34"/>
  <c r="N1257" i="34"/>
  <c r="V1257" i="34"/>
  <c r="X1257" i="34"/>
  <c r="Y1257" i="34"/>
  <c r="N1258" i="34"/>
  <c r="V1258" i="34"/>
  <c r="X1258" i="34"/>
  <c r="Y1258" i="34"/>
  <c r="N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V1276" i="34"/>
  <c r="X1276" i="34"/>
  <c r="Y1276" i="34"/>
  <c r="N1277" i="34"/>
  <c r="V1277" i="34"/>
  <c r="X1277" i="34"/>
  <c r="Y1277" i="34"/>
  <c r="N1278" i="34"/>
  <c r="V1278" i="34"/>
  <c r="X1278" i="34"/>
  <c r="Y1278" i="34"/>
  <c r="N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V1319" i="34"/>
  <c r="X1319" i="34"/>
  <c r="Y1319" i="34"/>
  <c r="N1320" i="34"/>
  <c r="V1320" i="34"/>
  <c r="X1320" i="34"/>
  <c r="Y1320" i="34"/>
  <c r="N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V1353" i="34"/>
  <c r="X1353" i="34"/>
  <c r="Y1353" i="34"/>
  <c r="N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V1367" i="34"/>
  <c r="X1367" i="34"/>
  <c r="Y1367" i="34"/>
  <c r="N1368" i="34"/>
  <c r="V1368" i="34"/>
  <c r="X1368" i="34"/>
  <c r="Y1368" i="34"/>
  <c r="N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V1380" i="34"/>
  <c r="X1380" i="34"/>
  <c r="Y1380" i="34"/>
  <c r="N1381" i="34"/>
  <c r="V1381" i="34"/>
  <c r="X1381" i="34"/>
  <c r="Y1381" i="34"/>
  <c r="N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V1419" i="34"/>
  <c r="X1419" i="34"/>
  <c r="Y1419" i="34"/>
  <c r="N1420" i="34"/>
  <c r="V1420" i="34"/>
  <c r="X1420" i="34"/>
  <c r="Y1420" i="34"/>
  <c r="N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V1439" i="34"/>
  <c r="X1439" i="34"/>
  <c r="Y1439" i="34"/>
  <c r="N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N1461" i="34"/>
  <c r="V1461" i="34"/>
  <c r="X1461" i="34"/>
  <c r="Y1461" i="34"/>
  <c r="N1462" i="34"/>
  <c r="V1462" i="34"/>
  <c r="X1462" i="34"/>
  <c r="Y1462" i="34"/>
  <c r="N1463" i="34"/>
  <c r="V1463" i="34"/>
  <c r="X1463" i="34"/>
  <c r="Y1463" i="34"/>
  <c r="N1464" i="34"/>
  <c r="V1464" i="34"/>
  <c r="X1464" i="34"/>
  <c r="Y1464" i="34"/>
  <c r="N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V1493" i="34"/>
  <c r="X1493" i="34"/>
  <c r="Y1493" i="34"/>
  <c r="N1494" i="34"/>
  <c r="V1494" i="34"/>
  <c r="X1494" i="34"/>
  <c r="Y1494" i="34"/>
  <c r="N1495" i="34"/>
  <c r="V1495" i="34"/>
  <c r="X1495" i="34"/>
  <c r="Y1495" i="34"/>
  <c r="N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V1518" i="34"/>
  <c r="X1518" i="34"/>
  <c r="Y1518" i="34"/>
  <c r="N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V1529" i="34"/>
  <c r="X1529" i="34"/>
  <c r="Y1529" i="34"/>
  <c r="N1530" i="34"/>
  <c r="V1530" i="34"/>
  <c r="X1530" i="34"/>
  <c r="Y1530" i="34"/>
  <c r="N1531" i="34"/>
  <c r="V1531" i="34"/>
  <c r="X1531" i="34"/>
  <c r="Y1531" i="34"/>
  <c r="N1532" i="34"/>
  <c r="V1532" i="34"/>
  <c r="X1532" i="34"/>
  <c r="Y1532" i="34"/>
  <c r="N1533" i="34"/>
  <c r="V1533" i="34"/>
  <c r="X1533" i="34"/>
  <c r="Y1533" i="34"/>
  <c r="N1534" i="34"/>
  <c r="V1534" i="34"/>
  <c r="X1534" i="34"/>
  <c r="Y1534" i="34"/>
  <c r="N1535" i="34"/>
  <c r="V1535" i="34"/>
  <c r="X1535" i="34"/>
  <c r="Y1535" i="34"/>
  <c r="N1536" i="34"/>
  <c r="V1536" i="34"/>
  <c r="X1536" i="34"/>
  <c r="Y1536" i="34"/>
  <c r="N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V1543" i="34"/>
  <c r="X1543" i="34"/>
  <c r="Y1543" i="34"/>
  <c r="N1544" i="34"/>
  <c r="V1544" i="34"/>
  <c r="X1544" i="34"/>
  <c r="Y1544" i="34"/>
  <c r="N1545" i="34"/>
  <c r="V1545" i="34"/>
  <c r="X1545" i="34"/>
  <c r="Y1545" i="34"/>
  <c r="N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V1553" i="34"/>
  <c r="X1553" i="34"/>
  <c r="Y1553" i="34"/>
  <c r="N1554" i="34"/>
  <c r="V1554" i="34"/>
  <c r="X1554" i="34"/>
  <c r="Y1554" i="34"/>
  <c r="N1555" i="34"/>
  <c r="V1555" i="34"/>
  <c r="X1555" i="34"/>
  <c r="Y1555" i="34"/>
  <c r="N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V1559" i="34"/>
  <c r="X1559" i="34"/>
  <c r="Y1559" i="34"/>
  <c r="N1560" i="34"/>
  <c r="V1560" i="34"/>
  <c r="X1560" i="34"/>
  <c r="Y1560" i="34"/>
  <c r="N1561" i="34"/>
  <c r="V1561" i="34"/>
  <c r="X1561" i="34"/>
  <c r="Y1561" i="34"/>
  <c r="N1562" i="34"/>
  <c r="V1562" i="34"/>
  <c r="X1562" i="34"/>
  <c r="Y1562" i="34"/>
  <c r="N1563" i="34"/>
  <c r="V1563" i="34"/>
  <c r="X1563" i="34"/>
  <c r="Y1563" i="34"/>
  <c r="N1564" i="34"/>
  <c r="V1564" i="34"/>
  <c r="X1564" i="34"/>
  <c r="Y1564" i="34"/>
  <c r="N1565" i="34"/>
  <c r="V1565" i="34"/>
  <c r="X1565" i="34"/>
  <c r="Y1565" i="34"/>
  <c r="N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V1588" i="34"/>
  <c r="X1588" i="34"/>
  <c r="Y1588" i="34"/>
  <c r="N1589" i="34"/>
  <c r="V1589" i="34"/>
  <c r="X1589" i="34"/>
  <c r="Y1589" i="34"/>
  <c r="N1590" i="34"/>
  <c r="V1590" i="34"/>
  <c r="X1590" i="34"/>
  <c r="Y1590" i="34"/>
  <c r="N1591" i="34"/>
  <c r="V1591" i="34"/>
  <c r="X1591" i="34"/>
  <c r="Y1591" i="34"/>
  <c r="N1592" i="34"/>
  <c r="V1592" i="34"/>
  <c r="X1592" i="34"/>
  <c r="Y1592" i="34"/>
  <c r="N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V1625" i="34"/>
  <c r="X1625" i="34"/>
  <c r="Y1625" i="34"/>
  <c r="N1626" i="34"/>
  <c r="V1626" i="34"/>
  <c r="X1626" i="34"/>
  <c r="Y1626" i="34"/>
  <c r="N1627" i="34"/>
  <c r="V1627" i="34"/>
  <c r="X1627" i="34"/>
  <c r="Y1627" i="34"/>
  <c r="N1628" i="34"/>
  <c r="V1628" i="34"/>
  <c r="X1628" i="34"/>
  <c r="Y1628" i="34"/>
  <c r="N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V1642" i="34"/>
  <c r="X1642" i="34"/>
  <c r="Y1642" i="34"/>
  <c r="N1643" i="34"/>
  <c r="V1643" i="34"/>
  <c r="X1643" i="34"/>
  <c r="Y1643" i="34"/>
  <c r="N1644" i="34"/>
  <c r="V1644" i="34"/>
  <c r="X1644" i="34"/>
  <c r="Y1644" i="34"/>
  <c r="N1645" i="34"/>
  <c r="V1645" i="34"/>
  <c r="X1645" i="34"/>
  <c r="Y1645" i="34"/>
  <c r="N1646" i="34"/>
  <c r="V1646" i="34"/>
  <c r="X1646" i="34"/>
  <c r="Y1646" i="34"/>
  <c r="N1647" i="34"/>
  <c r="V1647" i="34"/>
  <c r="X1647" i="34"/>
  <c r="Y1647" i="34"/>
  <c r="N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V1667" i="34"/>
  <c r="X1667" i="34"/>
  <c r="Y1667" i="34"/>
  <c r="N1668" i="34"/>
  <c r="V1668" i="34"/>
  <c r="X1668" i="34"/>
  <c r="Y1668" i="34"/>
  <c r="N1669" i="34"/>
  <c r="V1669" i="34"/>
  <c r="X1669" i="34"/>
  <c r="Y1669" i="34"/>
  <c r="N1670" i="34"/>
  <c r="V1670" i="34"/>
  <c r="X1670" i="34"/>
  <c r="Y1670" i="34"/>
  <c r="N1671" i="34"/>
  <c r="V1671" i="34"/>
  <c r="X1671" i="34"/>
  <c r="Y1671" i="34"/>
  <c r="N1672" i="34"/>
  <c r="V1672" i="34"/>
  <c r="X1672" i="34"/>
  <c r="Y1672" i="34"/>
  <c r="N1673" i="34"/>
  <c r="V1673" i="34"/>
  <c r="X1673" i="34"/>
  <c r="Y1673" i="34"/>
  <c r="N1674" i="34"/>
  <c r="V1674" i="34"/>
  <c r="X1674" i="34"/>
  <c r="Y1674" i="34"/>
  <c r="N1675" i="34"/>
  <c r="V1675" i="34"/>
  <c r="X1675" i="34"/>
  <c r="Y1675" i="34"/>
  <c r="N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V1700" i="34"/>
  <c r="X1700" i="34"/>
  <c r="Y1700" i="34"/>
  <c r="N1701" i="34"/>
  <c r="V1701" i="34"/>
  <c r="X1701" i="34"/>
  <c r="Y1701" i="34"/>
  <c r="N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N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V1711" i="34"/>
  <c r="X1711" i="34"/>
  <c r="Y1711" i="34"/>
  <c r="N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V1733" i="34"/>
  <c r="X1733" i="34"/>
  <c r="Y1733" i="34"/>
  <c r="N1734" i="34"/>
  <c r="V1734" i="34"/>
  <c r="X1734" i="34"/>
  <c r="Y1734" i="34"/>
  <c r="N1735" i="34"/>
  <c r="V1735" i="34"/>
  <c r="X1735" i="34"/>
  <c r="Y1735" i="34"/>
  <c r="N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V1764" i="34"/>
  <c r="X1764" i="34"/>
  <c r="Y1764" i="34"/>
  <c r="N1765" i="34"/>
  <c r="V1765" i="34"/>
  <c r="X1765" i="34"/>
  <c r="Y1765" i="34"/>
  <c r="N1766" i="34"/>
  <c r="V1766" i="34"/>
  <c r="X1766" i="34"/>
  <c r="Y1766" i="34"/>
  <c r="N1767" i="34"/>
  <c r="V1767" i="34"/>
  <c r="X1767" i="34"/>
  <c r="Y1767" i="34"/>
  <c r="N1768" i="34"/>
  <c r="V1768" i="34"/>
  <c r="X1768" i="34"/>
  <c r="Y1768" i="34"/>
  <c r="N1769" i="34"/>
  <c r="V1769" i="34"/>
  <c r="X1769" i="34"/>
  <c r="Y1769" i="34"/>
  <c r="N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N1800" i="34"/>
  <c r="R1800" i="34"/>
  <c r="S1800" i="34"/>
  <c r="T1800" i="34"/>
  <c r="U1800" i="34"/>
  <c r="V1800" i="34"/>
  <c r="X1800" i="34"/>
  <c r="Y1800" i="34"/>
  <c r="Z1800" i="34"/>
  <c r="N1801" i="34"/>
  <c r="R1801" i="34"/>
  <c r="S1801" i="34"/>
  <c r="T1801" i="34"/>
  <c r="U1801" i="34"/>
  <c r="V1801" i="34"/>
  <c r="X1801" i="34"/>
  <c r="Y1801" i="34"/>
  <c r="Z1801" i="34"/>
  <c r="N1802" i="34"/>
  <c r="R1802" i="34"/>
  <c r="S1802" i="34"/>
  <c r="T1802" i="34"/>
  <c r="U1802" i="34"/>
  <c r="V1802" i="34"/>
  <c r="X1802" i="34"/>
  <c r="Y1802" i="34"/>
  <c r="Z1802" i="34"/>
  <c r="N1803" i="34"/>
  <c r="R1803" i="34"/>
  <c r="S1803" i="34"/>
  <c r="T1803" i="34"/>
  <c r="U1803" i="34"/>
  <c r="V1803" i="34"/>
  <c r="X1803" i="34"/>
  <c r="Y1803" i="34"/>
  <c r="Z1803" i="34"/>
  <c r="N1804" i="34"/>
  <c r="R1804" i="34"/>
  <c r="S1804" i="34"/>
  <c r="T1804" i="34"/>
  <c r="U1804" i="34"/>
  <c r="V1804" i="34"/>
  <c r="X1804" i="34"/>
  <c r="Y1804" i="34"/>
  <c r="Z1804" i="34"/>
  <c r="N1805" i="34"/>
  <c r="R1805" i="34"/>
  <c r="S1805" i="34"/>
  <c r="T1805" i="34"/>
  <c r="U1805" i="34"/>
  <c r="V1805" i="34"/>
  <c r="X1805" i="34"/>
  <c r="Y1805" i="34"/>
  <c r="Z1805" i="34"/>
  <c r="N1806" i="34"/>
  <c r="R1806" i="34"/>
  <c r="S1806" i="34"/>
  <c r="T1806" i="34"/>
  <c r="U1806" i="34"/>
  <c r="V1806" i="34"/>
  <c r="X1806" i="34"/>
  <c r="Y1806" i="34"/>
  <c r="Z1806" i="34"/>
  <c r="N1807" i="34"/>
  <c r="R1807" i="34"/>
  <c r="S1807" i="34"/>
  <c r="T1807" i="34"/>
  <c r="U1807" i="34"/>
  <c r="V1807" i="34"/>
  <c r="X1807" i="34"/>
  <c r="Y1807" i="34"/>
  <c r="Z1807" i="34"/>
  <c r="N1808" i="34"/>
  <c r="R1808" i="34"/>
  <c r="S1808" i="34"/>
  <c r="T1808" i="34"/>
  <c r="U1808" i="34"/>
  <c r="V1808" i="34"/>
  <c r="X1808" i="34"/>
  <c r="Y1808" i="34"/>
  <c r="Z1808" i="34"/>
  <c r="N1809" i="34"/>
  <c r="R1809" i="34"/>
  <c r="S1809" i="34"/>
  <c r="T1809" i="34"/>
  <c r="U1809" i="34"/>
  <c r="V1809" i="34"/>
  <c r="X1809" i="34"/>
  <c r="Y1809" i="34"/>
  <c r="Z1809" i="34"/>
  <c r="N1810" i="34"/>
  <c r="R1810" i="34"/>
  <c r="S1810" i="34"/>
  <c r="T1810" i="34"/>
  <c r="U1810" i="34"/>
  <c r="V1810" i="34"/>
  <c r="X1810" i="34"/>
  <c r="Y1810" i="34"/>
  <c r="Z1810" i="34"/>
  <c r="N1811" i="34"/>
  <c r="R1811" i="34"/>
  <c r="S1811" i="34"/>
  <c r="T1811" i="34"/>
  <c r="U1811" i="34"/>
  <c r="V1811" i="34"/>
  <c r="X1811" i="34"/>
  <c r="Y1811" i="34"/>
  <c r="Z1811" i="34"/>
  <c r="N1812" i="34"/>
  <c r="R1812" i="34"/>
  <c r="S1812" i="34"/>
  <c r="T1812" i="34"/>
  <c r="U1812" i="34"/>
  <c r="V1812" i="34"/>
  <c r="X1812" i="34"/>
  <c r="Y1812" i="34"/>
  <c r="Z1812" i="34"/>
  <c r="N1813" i="34"/>
  <c r="R1813" i="34"/>
  <c r="S1813" i="34"/>
  <c r="T1813" i="34"/>
  <c r="U1813" i="34"/>
  <c r="V1813" i="34"/>
  <c r="X1813" i="34"/>
  <c r="Y1813" i="34"/>
  <c r="Z1813" i="34"/>
  <c r="N1814" i="34"/>
  <c r="R1814" i="34"/>
  <c r="S1814" i="34"/>
  <c r="T1814" i="34"/>
  <c r="U1814" i="34"/>
  <c r="V1814" i="34"/>
  <c r="X1814" i="34"/>
  <c r="Y1814" i="34"/>
  <c r="Z1814" i="34"/>
  <c r="N1815" i="34"/>
  <c r="R1815" i="34"/>
  <c r="S1815" i="34"/>
  <c r="T1815" i="34"/>
  <c r="U1815" i="34"/>
  <c r="V1815" i="34"/>
  <c r="X1815" i="34"/>
  <c r="Y1815" i="34"/>
  <c r="Z1815" i="34"/>
  <c r="N1816" i="34"/>
  <c r="R1816" i="34"/>
  <c r="S1816" i="34"/>
  <c r="T1816" i="34"/>
  <c r="U1816" i="34"/>
  <c r="V1816" i="34"/>
  <c r="X1816" i="34"/>
  <c r="Y1816" i="34"/>
  <c r="Z1816" i="34"/>
  <c r="N1817" i="34"/>
  <c r="R1817" i="34"/>
  <c r="S1817" i="34"/>
  <c r="T1817" i="34"/>
  <c r="U1817" i="34"/>
  <c r="V1817" i="34"/>
  <c r="X1817" i="34"/>
  <c r="Y1817" i="34"/>
  <c r="Z1817" i="34"/>
  <c r="N1818" i="34"/>
  <c r="R1818" i="34"/>
  <c r="S1818" i="34"/>
  <c r="T1818" i="34"/>
  <c r="U1818" i="34"/>
  <c r="V1818" i="34"/>
  <c r="X1818" i="34"/>
  <c r="Y1818" i="34"/>
  <c r="Z1818" i="34"/>
  <c r="N1819" i="34"/>
  <c r="R1819" i="34"/>
  <c r="S1819" i="34"/>
  <c r="T1819" i="34"/>
  <c r="U1819" i="34"/>
  <c r="V1819" i="34"/>
  <c r="X1819" i="34"/>
  <c r="Y1819" i="34"/>
  <c r="Z1819" i="34"/>
  <c r="N1820" i="34"/>
  <c r="R1820" i="34"/>
  <c r="S1820" i="34"/>
  <c r="T1820" i="34"/>
  <c r="U1820" i="34"/>
  <c r="V1820" i="34"/>
  <c r="X1820" i="34"/>
  <c r="Y1820" i="34"/>
  <c r="Z1820" i="34"/>
  <c r="N1821" i="34"/>
  <c r="R1821" i="34"/>
  <c r="S1821" i="34"/>
  <c r="T1821" i="34"/>
  <c r="U1821" i="34"/>
  <c r="V1821" i="34"/>
  <c r="X1821" i="34"/>
  <c r="Y1821" i="34"/>
  <c r="Z1821" i="34"/>
  <c r="N1822" i="34"/>
  <c r="R1822" i="34"/>
  <c r="S1822" i="34"/>
  <c r="T1822" i="34"/>
  <c r="U1822" i="34"/>
  <c r="V1822" i="34"/>
  <c r="X1822" i="34"/>
  <c r="Y1822" i="34"/>
  <c r="Z1822" i="34"/>
  <c r="N1823" i="34"/>
  <c r="R1823" i="34"/>
  <c r="S1823" i="34"/>
  <c r="T1823" i="34"/>
  <c r="U1823" i="34"/>
  <c r="V1823" i="34"/>
  <c r="X1823" i="34"/>
  <c r="Y1823" i="34"/>
  <c r="Z1823" i="34"/>
  <c r="N1824" i="34"/>
  <c r="R1824" i="34"/>
  <c r="S1824" i="34"/>
  <c r="T1824" i="34"/>
  <c r="U1824" i="34"/>
  <c r="V1824" i="34"/>
  <c r="X1824" i="34"/>
  <c r="Y1824" i="34"/>
  <c r="Z1824" i="34"/>
  <c r="N1825" i="34"/>
  <c r="R1825" i="34"/>
  <c r="S1825" i="34"/>
  <c r="T1825" i="34"/>
  <c r="U1825" i="34"/>
  <c r="V1825" i="34"/>
  <c r="X1825" i="34"/>
  <c r="Y1825" i="34"/>
  <c r="Z1825" i="34"/>
  <c r="N1826" i="34"/>
  <c r="R1826" i="34"/>
  <c r="S1826" i="34"/>
  <c r="T1826" i="34"/>
  <c r="U1826" i="34"/>
  <c r="V1826" i="34"/>
  <c r="X1826" i="34"/>
  <c r="Y1826" i="34"/>
  <c r="Z1826" i="34"/>
  <c r="N1827" i="34"/>
  <c r="R1827" i="34"/>
  <c r="S1827" i="34"/>
  <c r="T1827" i="34"/>
  <c r="U1827" i="34"/>
  <c r="V1827" i="34"/>
  <c r="X1827" i="34"/>
  <c r="Y1827" i="34"/>
  <c r="Z1827" i="34"/>
  <c r="N1828" i="34"/>
  <c r="R1828" i="34"/>
  <c r="S1828" i="34"/>
  <c r="T1828" i="34"/>
  <c r="U1828" i="34"/>
  <c r="V1828" i="34"/>
  <c r="X1828" i="34"/>
  <c r="Y1828" i="34"/>
  <c r="Z1828" i="34"/>
  <c r="N1829" i="34"/>
  <c r="R1829" i="34"/>
  <c r="S1829" i="34"/>
  <c r="T1829" i="34"/>
  <c r="U1829" i="34"/>
  <c r="V1829" i="34"/>
  <c r="X1829" i="34"/>
  <c r="Y1829" i="34"/>
  <c r="Z1829" i="34"/>
  <c r="N1830" i="34"/>
  <c r="R1830" i="34"/>
  <c r="S1830" i="34"/>
  <c r="T1830" i="34"/>
  <c r="U1830" i="34"/>
  <c r="V1830" i="34"/>
  <c r="X1830" i="34"/>
  <c r="Y1830" i="34"/>
  <c r="Z1830" i="34"/>
  <c r="N1831" i="34"/>
  <c r="R1831" i="34"/>
  <c r="S1831" i="34"/>
  <c r="T1831" i="34"/>
  <c r="U1831" i="34"/>
  <c r="V1831" i="34"/>
  <c r="X1831" i="34"/>
  <c r="Y1831" i="34"/>
  <c r="Z1831" i="34"/>
  <c r="N1832" i="34"/>
  <c r="R1832" i="34"/>
  <c r="S1832" i="34"/>
  <c r="T1832" i="34"/>
  <c r="U1832" i="34"/>
  <c r="V1832" i="34"/>
  <c r="X1832" i="34"/>
  <c r="Y1832" i="34"/>
  <c r="Z1832" i="34"/>
  <c r="N1833" i="34"/>
  <c r="R1833" i="34"/>
  <c r="S1833" i="34"/>
  <c r="T1833" i="34"/>
  <c r="U1833" i="34"/>
  <c r="V1833" i="34"/>
  <c r="X1833" i="34"/>
  <c r="Y1833" i="34"/>
  <c r="Z1833" i="34"/>
  <c r="N1834" i="34"/>
  <c r="R1834" i="34"/>
  <c r="S1834" i="34"/>
  <c r="T1834" i="34"/>
  <c r="U1834" i="34"/>
  <c r="V1834" i="34"/>
  <c r="X1834" i="34"/>
  <c r="Y1834" i="34"/>
  <c r="Z1834" i="34"/>
  <c r="N1835" i="34"/>
  <c r="R1835" i="34"/>
  <c r="S1835" i="34"/>
  <c r="T1835" i="34"/>
  <c r="U1835" i="34"/>
  <c r="V1835" i="34"/>
  <c r="X1835" i="34"/>
  <c r="Y1835" i="34"/>
  <c r="Z1835" i="34"/>
  <c r="N1836" i="34"/>
  <c r="R1836" i="34"/>
  <c r="S1836" i="34"/>
  <c r="T1836" i="34"/>
  <c r="U1836" i="34"/>
  <c r="V1836" i="34"/>
  <c r="X1836" i="34"/>
  <c r="Y1836" i="34"/>
  <c r="Z1836" i="34"/>
  <c r="N1837" i="34"/>
  <c r="R1837" i="34"/>
  <c r="S1837" i="34"/>
  <c r="T1837" i="34"/>
  <c r="U1837" i="34"/>
  <c r="V1837" i="34"/>
  <c r="X1837" i="34"/>
  <c r="Y1837" i="34"/>
  <c r="Z1837" i="34"/>
  <c r="N1838" i="34"/>
  <c r="R1838" i="34"/>
  <c r="S1838" i="34"/>
  <c r="T1838" i="34"/>
  <c r="U1838" i="34"/>
  <c r="V1838" i="34"/>
  <c r="X1838" i="34"/>
  <c r="Y1838" i="34"/>
  <c r="Z1838" i="34"/>
  <c r="N1839" i="34"/>
  <c r="R1839" i="34"/>
  <c r="S1839" i="34"/>
  <c r="T1839" i="34"/>
  <c r="U1839" i="34"/>
  <c r="V1839" i="34"/>
  <c r="X1839" i="34"/>
  <c r="Y1839" i="34"/>
  <c r="Z1839" i="34"/>
  <c r="N1840" i="34"/>
  <c r="R1840" i="34"/>
  <c r="S1840" i="34"/>
  <c r="T1840" i="34"/>
  <c r="U1840" i="34"/>
  <c r="V1840" i="34"/>
  <c r="X1840" i="34"/>
  <c r="Y1840" i="34"/>
  <c r="Z1840" i="34"/>
  <c r="N1841" i="34"/>
  <c r="R1841" i="34"/>
  <c r="S1841" i="34"/>
  <c r="T1841" i="34"/>
  <c r="U1841" i="34"/>
  <c r="V1841" i="34"/>
  <c r="X1841" i="34"/>
  <c r="Y1841" i="34"/>
  <c r="Z1841" i="34"/>
  <c r="N1842" i="34"/>
  <c r="R1842" i="34"/>
  <c r="S1842" i="34"/>
  <c r="T1842" i="34"/>
  <c r="U1842" i="34"/>
  <c r="V1842" i="34"/>
  <c r="X1842" i="34"/>
  <c r="Y1842" i="34"/>
  <c r="Z1842" i="34"/>
  <c r="N1843" i="34"/>
  <c r="R1843" i="34"/>
  <c r="S1843" i="34"/>
  <c r="T1843" i="34"/>
  <c r="U1843" i="34"/>
  <c r="V1843" i="34"/>
  <c r="X1843" i="34"/>
  <c r="Y1843" i="34"/>
  <c r="Z1843" i="34"/>
  <c r="N1844" i="34"/>
  <c r="R1844" i="34"/>
  <c r="S1844" i="34"/>
  <c r="T1844" i="34"/>
  <c r="U1844" i="34"/>
  <c r="V1844" i="34"/>
  <c r="X1844" i="34"/>
  <c r="Y1844" i="34"/>
  <c r="Z1844" i="34"/>
  <c r="N1845" i="34"/>
  <c r="R1845" i="34"/>
  <c r="S1845" i="34"/>
  <c r="T1845" i="34"/>
  <c r="U1845" i="34"/>
  <c r="V1845" i="34"/>
  <c r="X1845" i="34"/>
  <c r="Y1845" i="34"/>
  <c r="Z1845" i="34"/>
  <c r="N1846" i="34"/>
  <c r="R1846" i="34"/>
  <c r="S1846" i="34"/>
  <c r="T1846" i="34"/>
  <c r="U1846" i="34"/>
  <c r="V1846" i="34"/>
  <c r="X1846" i="34"/>
  <c r="Y1846" i="34"/>
  <c r="Z1846" i="34"/>
  <c r="N1847" i="34"/>
  <c r="R1847" i="34"/>
  <c r="S1847" i="34"/>
  <c r="T1847" i="34"/>
  <c r="U1847" i="34"/>
  <c r="V1847" i="34"/>
  <c r="X1847" i="34"/>
  <c r="Y1847" i="34"/>
  <c r="Z1847" i="34"/>
  <c r="N1848" i="34"/>
  <c r="R1848" i="34"/>
  <c r="S1848" i="34"/>
  <c r="T1848" i="34"/>
  <c r="U1848" i="34"/>
  <c r="V1848" i="34"/>
  <c r="X1848" i="34"/>
  <c r="Y1848" i="34"/>
  <c r="Z1848" i="34"/>
  <c r="N1849" i="34"/>
  <c r="R1849" i="34"/>
  <c r="S1849" i="34"/>
  <c r="T1849" i="34"/>
  <c r="U1849" i="34"/>
  <c r="V1849" i="34"/>
  <c r="X1849" i="34"/>
  <c r="Y1849" i="34"/>
  <c r="Z1849" i="34"/>
  <c r="N1850" i="34"/>
  <c r="R1850" i="34"/>
  <c r="S1850" i="34"/>
  <c r="T1850" i="34"/>
  <c r="U1850" i="34"/>
  <c r="V1850" i="34"/>
  <c r="X1850" i="34"/>
  <c r="Y1850" i="34"/>
  <c r="Z1850" i="34"/>
  <c r="N1851" i="34"/>
  <c r="R1851" i="34"/>
  <c r="S1851" i="34"/>
  <c r="T1851" i="34"/>
  <c r="U1851" i="34"/>
  <c r="V1851" i="34"/>
  <c r="X1851" i="34"/>
  <c r="Y1851" i="34"/>
  <c r="Z1851" i="34"/>
  <c r="N1852" i="34"/>
  <c r="R1852" i="34"/>
  <c r="S1852" i="34"/>
  <c r="T1852" i="34"/>
  <c r="U1852" i="34"/>
  <c r="V1852" i="34"/>
  <c r="X1852" i="34"/>
  <c r="Y1852" i="34"/>
  <c r="Z1852" i="34"/>
  <c r="N1853" i="34"/>
  <c r="R1853" i="34"/>
  <c r="S1853" i="34"/>
  <c r="T1853" i="34"/>
  <c r="U1853" i="34"/>
  <c r="V1853" i="34"/>
  <c r="X1853" i="34"/>
  <c r="Y1853" i="34"/>
  <c r="Z1853" i="34"/>
  <c r="N1854" i="34"/>
  <c r="R1854" i="34"/>
  <c r="S1854" i="34"/>
  <c r="T1854" i="34"/>
  <c r="U1854" i="34"/>
  <c r="V1854" i="34"/>
  <c r="X1854" i="34"/>
  <c r="Y1854" i="34"/>
  <c r="Z1854" i="34"/>
  <c r="N1855" i="34"/>
  <c r="R1855" i="34"/>
  <c r="S1855" i="34"/>
  <c r="T1855" i="34"/>
  <c r="U1855" i="34"/>
  <c r="V1855" i="34"/>
  <c r="X1855" i="34"/>
  <c r="Y1855" i="34"/>
  <c r="Z1855" i="34"/>
  <c r="N1856" i="34"/>
  <c r="R1856" i="34"/>
  <c r="S1856" i="34"/>
  <c r="T1856" i="34"/>
  <c r="U1856" i="34"/>
  <c r="V1856" i="34"/>
  <c r="X1856" i="34"/>
  <c r="Y1856" i="34"/>
  <c r="Z1856" i="34"/>
  <c r="N1857" i="34"/>
  <c r="R1857" i="34"/>
  <c r="S1857" i="34"/>
  <c r="T1857" i="34"/>
  <c r="U1857" i="34"/>
  <c r="V1857" i="34"/>
  <c r="X1857" i="34"/>
  <c r="Y1857" i="34"/>
  <c r="Z1857" i="34"/>
  <c r="N1858" i="34"/>
  <c r="R1858" i="34"/>
  <c r="S1858" i="34"/>
  <c r="T1858" i="34"/>
  <c r="U1858" i="34"/>
  <c r="V1858" i="34"/>
  <c r="X1858" i="34"/>
  <c r="Y1858" i="34"/>
  <c r="Z1858" i="34"/>
  <c r="N1859" i="34"/>
  <c r="R1859" i="34"/>
  <c r="S1859" i="34"/>
  <c r="T1859" i="34"/>
  <c r="U1859" i="34"/>
  <c r="V1859" i="34"/>
  <c r="X1859" i="34"/>
  <c r="Y1859" i="34"/>
  <c r="Z1859" i="34"/>
  <c r="N1860" i="34"/>
  <c r="R1860" i="34"/>
  <c r="S1860" i="34"/>
  <c r="T1860" i="34"/>
  <c r="U1860" i="34"/>
  <c r="V1860" i="34"/>
  <c r="X1860" i="34"/>
  <c r="Y1860" i="34"/>
  <c r="Z1860" i="34"/>
  <c r="N1861" i="34"/>
  <c r="R1861" i="34"/>
  <c r="S1861" i="34"/>
  <c r="T1861" i="34"/>
  <c r="U1861" i="34"/>
  <c r="V1861" i="34"/>
  <c r="X1861" i="34"/>
  <c r="Y1861" i="34"/>
  <c r="Z1861" i="34"/>
  <c r="N1862" i="34"/>
  <c r="R1862" i="34"/>
  <c r="S1862" i="34"/>
  <c r="T1862" i="34"/>
  <c r="U1862" i="34"/>
  <c r="V1862" i="34"/>
  <c r="X1862" i="34"/>
  <c r="Y1862" i="34"/>
  <c r="Z1862" i="34"/>
  <c r="N1863" i="34"/>
  <c r="R1863" i="34"/>
  <c r="S1863" i="34"/>
  <c r="T1863" i="34"/>
  <c r="U1863" i="34"/>
  <c r="V1863" i="34"/>
  <c r="X1863" i="34"/>
  <c r="Y1863" i="34"/>
  <c r="Z1863" i="34"/>
  <c r="N1864" i="34"/>
  <c r="R1864" i="34"/>
  <c r="S1864" i="34"/>
  <c r="T1864" i="34"/>
  <c r="U1864" i="34"/>
  <c r="V1864" i="34"/>
  <c r="X1864" i="34"/>
  <c r="Y1864" i="34"/>
  <c r="Z1864" i="34"/>
  <c r="N1865" i="34"/>
  <c r="R1865" i="34"/>
  <c r="S1865" i="34"/>
  <c r="T1865" i="34"/>
  <c r="U1865" i="34"/>
  <c r="V1865" i="34"/>
  <c r="X1865" i="34"/>
  <c r="Y1865" i="34"/>
  <c r="Z1865" i="34"/>
  <c r="N1866" i="34"/>
  <c r="R1866" i="34"/>
  <c r="S1866" i="34"/>
  <c r="T1866" i="34"/>
  <c r="U1866" i="34"/>
  <c r="V1866" i="34"/>
  <c r="X1866" i="34"/>
  <c r="Y1866" i="34"/>
  <c r="Z1866" i="34"/>
  <c r="N1867" i="34"/>
  <c r="R1867" i="34"/>
  <c r="S1867" i="34"/>
  <c r="T1867" i="34"/>
  <c r="U1867" i="34"/>
  <c r="V1867" i="34"/>
  <c r="X1867" i="34"/>
  <c r="Y1867" i="34"/>
  <c r="Z1867" i="34"/>
  <c r="N1868" i="34"/>
  <c r="R1868" i="34"/>
  <c r="S1868" i="34"/>
  <c r="T1868" i="34"/>
  <c r="U1868" i="34"/>
  <c r="V1868" i="34"/>
  <c r="X1868" i="34"/>
  <c r="Y1868" i="34"/>
  <c r="Z1868" i="34"/>
  <c r="N1869" i="34"/>
  <c r="R1869" i="34"/>
  <c r="S1869" i="34"/>
  <c r="T1869" i="34"/>
  <c r="U1869" i="34"/>
  <c r="V1869" i="34"/>
  <c r="X1869" i="34"/>
  <c r="Y1869" i="34"/>
  <c r="Z1869" i="34"/>
  <c r="N1870" i="34"/>
  <c r="R1870" i="34"/>
  <c r="S1870" i="34"/>
  <c r="T1870" i="34"/>
  <c r="U1870" i="34"/>
  <c r="V1870" i="34"/>
  <c r="X1870" i="34"/>
  <c r="Y1870" i="34"/>
  <c r="Z1870" i="34"/>
  <c r="N1871" i="34"/>
  <c r="R1871" i="34"/>
  <c r="S1871" i="34"/>
  <c r="T1871" i="34"/>
  <c r="U1871" i="34"/>
  <c r="V1871" i="34"/>
  <c r="X1871" i="34"/>
  <c r="Y1871" i="34"/>
  <c r="Z1871" i="34"/>
  <c r="N1872" i="34"/>
  <c r="R1872" i="34"/>
  <c r="S1872" i="34"/>
  <c r="T1872" i="34"/>
  <c r="U1872" i="34"/>
  <c r="V1872" i="34"/>
  <c r="X1872" i="34"/>
  <c r="Y1872" i="34"/>
  <c r="Z1872" i="34"/>
  <c r="N1873" i="34"/>
  <c r="R1873" i="34"/>
  <c r="S1873" i="34"/>
  <c r="T1873" i="34"/>
  <c r="U1873" i="34"/>
  <c r="V1873" i="34"/>
  <c r="X1873" i="34"/>
  <c r="Y1873" i="34"/>
  <c r="Z1873" i="34"/>
  <c r="N1874" i="34"/>
  <c r="R1874" i="34"/>
  <c r="S1874" i="34"/>
  <c r="T1874" i="34"/>
  <c r="U1874" i="34"/>
  <c r="V1874" i="34"/>
  <c r="X1874" i="34"/>
  <c r="Y1874" i="34"/>
  <c r="Z1874" i="34"/>
  <c r="N1875" i="34"/>
  <c r="R1875" i="34"/>
  <c r="S1875" i="34"/>
  <c r="T1875" i="34"/>
  <c r="U1875" i="34"/>
  <c r="V1875" i="34"/>
  <c r="X1875" i="34"/>
  <c r="Y1875" i="34"/>
  <c r="Z1875" i="34"/>
  <c r="N1876" i="34"/>
  <c r="R1876" i="34"/>
  <c r="S1876" i="34"/>
  <c r="T1876" i="34"/>
  <c r="U1876" i="34"/>
  <c r="V1876" i="34"/>
  <c r="X1876" i="34"/>
  <c r="Y1876" i="34"/>
  <c r="Z1876" i="34"/>
  <c r="N1877" i="34"/>
  <c r="R1877" i="34"/>
  <c r="S1877" i="34"/>
  <c r="T1877" i="34"/>
  <c r="U1877" i="34"/>
  <c r="V1877" i="34"/>
  <c r="X1877" i="34"/>
  <c r="Y1877" i="34"/>
  <c r="Z1877" i="34"/>
  <c r="N1878" i="34"/>
  <c r="R1878" i="34"/>
  <c r="S1878" i="34"/>
  <c r="T1878" i="34"/>
  <c r="U1878" i="34"/>
  <c r="V1878" i="34"/>
  <c r="X1878" i="34"/>
  <c r="Y1878" i="34"/>
  <c r="Z1878" i="34"/>
  <c r="N1879" i="34"/>
  <c r="R1879" i="34"/>
  <c r="S1879" i="34"/>
  <c r="T1879" i="34"/>
  <c r="U1879" i="34"/>
  <c r="V1879" i="34"/>
  <c r="X1879" i="34"/>
  <c r="Y1879" i="34"/>
  <c r="Z1879" i="34"/>
  <c r="N1880" i="34"/>
  <c r="R1880" i="34"/>
  <c r="S1880" i="34"/>
  <c r="T1880" i="34"/>
  <c r="U1880" i="34"/>
  <c r="V1880" i="34"/>
  <c r="X1880" i="34"/>
  <c r="Y1880" i="34"/>
  <c r="Z1880" i="34"/>
  <c r="N1881" i="34"/>
  <c r="R1881" i="34"/>
  <c r="S1881" i="34"/>
  <c r="T1881" i="34"/>
  <c r="U1881" i="34"/>
  <c r="V1881" i="34"/>
  <c r="X1881" i="34"/>
  <c r="Y1881" i="34"/>
  <c r="Z1881" i="34"/>
  <c r="N1882" i="34"/>
  <c r="R1882" i="34"/>
  <c r="S1882" i="34"/>
  <c r="T1882" i="34"/>
  <c r="U1882" i="34"/>
  <c r="V1882" i="34"/>
  <c r="X1882" i="34"/>
  <c r="Y1882" i="34"/>
  <c r="Z1882" i="34"/>
  <c r="N1883" i="34"/>
  <c r="R1883" i="34"/>
  <c r="S1883" i="34"/>
  <c r="T1883" i="34"/>
  <c r="U1883" i="34"/>
  <c r="V1883" i="34"/>
  <c r="X1883" i="34"/>
  <c r="Y1883" i="34"/>
  <c r="Z1883" i="34"/>
  <c r="N1884" i="34"/>
  <c r="R1884" i="34"/>
  <c r="S1884" i="34"/>
  <c r="T1884" i="34"/>
  <c r="U1884" i="34"/>
  <c r="V1884" i="34"/>
  <c r="X1884" i="34"/>
  <c r="Y1884" i="34"/>
  <c r="Z1884" i="34"/>
  <c r="N1885" i="34"/>
  <c r="R1885" i="34"/>
  <c r="S1885" i="34"/>
  <c r="T1885" i="34"/>
  <c r="U1885" i="34"/>
  <c r="V1885" i="34"/>
  <c r="X1885" i="34"/>
  <c r="Y1885" i="34"/>
  <c r="Z1885" i="34"/>
  <c r="N1886" i="34"/>
  <c r="R1886" i="34"/>
  <c r="S1886" i="34"/>
  <c r="T1886" i="34"/>
  <c r="U1886" i="34"/>
  <c r="V1886" i="34"/>
  <c r="X1886" i="34"/>
  <c r="Y1886" i="34"/>
  <c r="Z1886" i="34"/>
  <c r="N1887" i="34"/>
  <c r="R1887" i="34"/>
  <c r="S1887" i="34"/>
  <c r="T1887" i="34"/>
  <c r="U1887" i="34"/>
  <c r="V1887" i="34"/>
  <c r="X1887" i="34"/>
  <c r="Y1887" i="34"/>
  <c r="Z1887" i="34"/>
  <c r="N1888" i="34"/>
  <c r="R1888" i="34"/>
  <c r="S1888" i="34"/>
  <c r="T1888" i="34"/>
  <c r="U1888" i="34"/>
  <c r="V1888" i="34"/>
  <c r="X1888" i="34"/>
  <c r="Y1888" i="34"/>
  <c r="Z1888" i="34"/>
  <c r="N1889" i="34"/>
  <c r="R1889" i="34"/>
  <c r="S1889" i="34"/>
  <c r="T1889" i="34"/>
  <c r="U1889" i="34"/>
  <c r="V1889" i="34"/>
  <c r="X1889" i="34"/>
  <c r="Y1889" i="34"/>
  <c r="Z1889" i="34"/>
  <c r="N1890" i="34"/>
  <c r="R1890" i="34"/>
  <c r="S1890" i="34"/>
  <c r="T1890" i="34"/>
  <c r="U1890" i="34"/>
  <c r="V1890" i="34"/>
  <c r="X1890" i="34"/>
  <c r="Y1890" i="34"/>
  <c r="Z1890" i="34"/>
  <c r="N1891" i="34"/>
  <c r="R1891" i="34"/>
  <c r="S1891" i="34"/>
  <c r="T1891" i="34"/>
  <c r="U1891" i="34"/>
  <c r="V1891" i="34"/>
  <c r="X1891" i="34"/>
  <c r="Y1891" i="34"/>
  <c r="Z1891" i="34"/>
  <c r="N1892" i="34"/>
  <c r="R1892" i="34"/>
  <c r="S1892" i="34"/>
  <c r="T1892" i="34"/>
  <c r="U1892" i="34"/>
  <c r="V1892" i="34"/>
  <c r="X1892" i="34"/>
  <c r="Y1892" i="34"/>
  <c r="Z1892" i="34"/>
  <c r="N1893" i="34"/>
  <c r="R1893" i="34"/>
  <c r="S1893" i="34"/>
  <c r="T1893" i="34"/>
  <c r="U1893" i="34"/>
  <c r="V1893" i="34"/>
  <c r="X1893" i="34"/>
  <c r="Y1893" i="34"/>
  <c r="Z1893" i="34"/>
  <c r="N1894" i="34"/>
  <c r="R1894" i="34"/>
  <c r="S1894" i="34"/>
  <c r="T1894" i="34"/>
  <c r="U1894" i="34"/>
  <c r="V1894" i="34"/>
  <c r="X1894" i="34"/>
  <c r="Y1894" i="34"/>
  <c r="Z1894" i="34"/>
  <c r="N1895" i="34"/>
  <c r="R1895" i="34"/>
  <c r="S1895" i="34"/>
  <c r="T1895" i="34"/>
  <c r="U1895" i="34"/>
  <c r="V1895" i="34"/>
  <c r="X1895" i="34"/>
  <c r="Y1895" i="34"/>
  <c r="Z1895" i="34"/>
  <c r="N1896" i="34"/>
  <c r="R1896" i="34"/>
  <c r="S1896" i="34"/>
  <c r="T1896" i="34"/>
  <c r="U1896" i="34"/>
  <c r="V1896" i="34"/>
  <c r="X1896" i="34"/>
  <c r="Y1896" i="34"/>
  <c r="Z1896" i="34"/>
  <c r="N1897" i="34"/>
  <c r="R1897" i="34"/>
  <c r="S1897" i="34"/>
  <c r="T1897" i="34"/>
  <c r="U1897" i="34"/>
  <c r="V1897" i="34"/>
  <c r="X1897" i="34"/>
  <c r="Y1897" i="34"/>
  <c r="Z1897" i="34"/>
  <c r="N1898" i="34"/>
  <c r="R1898" i="34"/>
  <c r="S1898" i="34"/>
  <c r="T1898" i="34"/>
  <c r="U1898" i="34"/>
  <c r="V1898" i="34"/>
  <c r="X1898" i="34"/>
  <c r="Y1898" i="34"/>
  <c r="Z1898" i="34"/>
  <c r="N1899" i="34"/>
  <c r="R1899" i="34"/>
  <c r="S1899" i="34"/>
  <c r="T1899" i="34"/>
  <c r="U1899" i="34"/>
  <c r="V1899" i="34"/>
  <c r="X1899" i="34"/>
  <c r="Y1899" i="34"/>
  <c r="Z1899" i="34"/>
  <c r="N1900" i="34"/>
  <c r="R1900" i="34"/>
  <c r="S1900" i="34"/>
  <c r="T1900" i="34"/>
  <c r="U1900" i="34"/>
  <c r="V1900" i="34"/>
  <c r="X1900" i="34"/>
  <c r="Y1900" i="34"/>
  <c r="Z1900" i="34"/>
  <c r="N1901" i="34"/>
  <c r="R1901" i="34"/>
  <c r="S1901" i="34"/>
  <c r="T1901" i="34"/>
  <c r="U1901" i="34"/>
  <c r="V1901" i="34"/>
  <c r="X1901" i="34"/>
  <c r="Y1901" i="34"/>
  <c r="Z1901" i="34"/>
  <c r="N1902" i="34"/>
  <c r="R1902" i="34"/>
  <c r="S1902" i="34"/>
  <c r="T1902" i="34"/>
  <c r="U1902" i="34"/>
  <c r="V1902" i="34"/>
  <c r="X1902" i="34"/>
  <c r="Y1902" i="34"/>
  <c r="Z1902" i="34"/>
  <c r="N1903" i="34"/>
  <c r="R1903" i="34"/>
  <c r="S1903" i="34"/>
  <c r="T1903" i="34"/>
  <c r="U1903" i="34"/>
  <c r="V1903" i="34"/>
  <c r="X1903" i="34"/>
  <c r="Y1903" i="34"/>
  <c r="Z1903" i="34"/>
  <c r="N1904" i="34"/>
  <c r="R1904" i="34"/>
  <c r="S1904" i="34"/>
  <c r="T1904" i="34"/>
  <c r="U1904" i="34"/>
  <c r="V1904" i="34"/>
  <c r="X1904" i="34"/>
  <c r="Y1904" i="34"/>
  <c r="Z1904" i="34"/>
  <c r="N1905" i="34"/>
  <c r="R1905" i="34"/>
  <c r="S1905" i="34"/>
  <c r="T1905" i="34"/>
  <c r="U1905" i="34"/>
  <c r="V1905" i="34"/>
  <c r="X1905" i="34"/>
  <c r="Y1905" i="34"/>
  <c r="Z1905" i="34"/>
  <c r="N1906" i="34"/>
  <c r="R1906" i="34"/>
  <c r="S1906" i="34"/>
  <c r="T1906" i="34"/>
  <c r="U1906" i="34"/>
  <c r="V1906" i="34"/>
  <c r="X1906" i="34"/>
  <c r="Y1906" i="34"/>
  <c r="Z1906" i="34"/>
  <c r="N1907" i="34"/>
  <c r="R1907" i="34"/>
  <c r="S1907" i="34"/>
  <c r="T1907" i="34"/>
  <c r="U1907" i="34"/>
  <c r="V1907" i="34"/>
  <c r="X1907" i="34"/>
  <c r="Y1907" i="34"/>
  <c r="Z1907" i="34"/>
  <c r="N1908" i="34"/>
  <c r="R1908" i="34"/>
  <c r="S1908" i="34"/>
  <c r="T1908" i="34"/>
  <c r="U1908" i="34"/>
  <c r="V1908" i="34"/>
  <c r="X1908" i="34"/>
  <c r="Y1908" i="34"/>
  <c r="Z1908" i="34"/>
  <c r="N1909" i="34"/>
  <c r="R1909" i="34"/>
  <c r="S1909" i="34"/>
  <c r="T1909" i="34"/>
  <c r="U1909" i="34"/>
  <c r="V1909" i="34"/>
  <c r="X1909" i="34"/>
  <c r="Y1909" i="34"/>
  <c r="Z1909" i="34"/>
  <c r="N1910" i="34"/>
  <c r="R1910" i="34"/>
  <c r="S1910" i="34"/>
  <c r="T1910" i="34"/>
  <c r="U1910" i="34"/>
  <c r="V1910" i="34"/>
  <c r="X1910" i="34"/>
  <c r="Y1910" i="34"/>
  <c r="Z1910" i="34"/>
  <c r="N1911" i="34"/>
  <c r="R1911" i="34"/>
  <c r="S1911" i="34"/>
  <c r="T1911" i="34"/>
  <c r="U1911" i="34"/>
  <c r="V1911" i="34"/>
  <c r="X1911" i="34"/>
  <c r="Y1911" i="34"/>
  <c r="Z1911" i="34"/>
  <c r="N1912" i="34"/>
  <c r="R1912" i="34"/>
  <c r="S1912" i="34"/>
  <c r="T1912" i="34"/>
  <c r="U1912" i="34"/>
  <c r="V1912" i="34"/>
  <c r="X1912" i="34"/>
  <c r="Y1912" i="34"/>
  <c r="Z1912" i="34"/>
  <c r="N1913" i="34"/>
  <c r="R1913" i="34"/>
  <c r="S1913" i="34"/>
  <c r="T1913" i="34"/>
  <c r="U1913" i="34"/>
  <c r="V1913" i="34"/>
  <c r="X1913" i="34"/>
  <c r="Y1913" i="34"/>
  <c r="Z1913" i="34"/>
  <c r="N1914" i="34"/>
  <c r="R1914" i="34"/>
  <c r="S1914" i="34"/>
  <c r="T1914" i="34"/>
  <c r="U1914" i="34"/>
  <c r="V1914" i="34"/>
  <c r="X1914" i="34"/>
  <c r="Y1914" i="34"/>
  <c r="Z1914" i="34"/>
  <c r="N1915" i="34"/>
  <c r="R1915" i="34"/>
  <c r="S1915" i="34"/>
  <c r="T1915" i="34"/>
  <c r="U1915" i="34"/>
  <c r="V1915" i="34"/>
  <c r="X1915" i="34"/>
  <c r="Y1915" i="34"/>
  <c r="Z1915" i="34"/>
  <c r="N1916" i="34"/>
  <c r="R1916" i="34"/>
  <c r="S1916" i="34"/>
  <c r="T1916" i="34"/>
  <c r="U1916" i="34"/>
  <c r="V1916" i="34"/>
  <c r="X1916" i="34"/>
  <c r="Y1916" i="34"/>
  <c r="Z1916" i="34"/>
  <c r="N1917" i="34"/>
  <c r="R1917" i="34"/>
  <c r="S1917" i="34"/>
  <c r="T1917" i="34"/>
  <c r="U1917" i="34"/>
  <c r="V1917" i="34"/>
  <c r="X1917" i="34"/>
  <c r="Y1917" i="34"/>
  <c r="Z1917" i="34"/>
  <c r="N1918" i="34"/>
  <c r="R1918" i="34"/>
  <c r="S1918" i="34"/>
  <c r="T1918" i="34"/>
  <c r="U1918" i="34"/>
  <c r="V1918" i="34"/>
  <c r="X1918" i="34"/>
  <c r="Y1918" i="34"/>
  <c r="Z1918" i="34"/>
  <c r="N1919" i="34"/>
  <c r="R1919" i="34"/>
  <c r="S1919" i="34"/>
  <c r="T1919" i="34"/>
  <c r="U1919" i="34"/>
  <c r="V1919" i="34"/>
  <c r="X1919" i="34"/>
  <c r="Y1919" i="34"/>
  <c r="Z1919" i="34"/>
  <c r="N1920" i="34"/>
  <c r="R1920" i="34"/>
  <c r="S1920" i="34"/>
  <c r="T1920" i="34"/>
  <c r="U1920" i="34"/>
  <c r="V1920" i="34"/>
  <c r="X1920" i="34"/>
  <c r="Y1920" i="34"/>
  <c r="Z1920" i="34"/>
  <c r="N1921" i="34"/>
  <c r="R1921" i="34"/>
  <c r="S1921" i="34"/>
  <c r="T1921" i="34"/>
  <c r="U1921" i="34"/>
  <c r="V1921" i="34"/>
  <c r="X1921" i="34"/>
  <c r="Y1921" i="34"/>
  <c r="Z1921" i="34"/>
  <c r="N1922" i="34"/>
  <c r="R1922" i="34"/>
  <c r="S1922" i="34"/>
  <c r="T1922" i="34"/>
  <c r="U1922" i="34"/>
  <c r="V1922" i="34"/>
  <c r="X1922" i="34"/>
  <c r="Y1922" i="34"/>
  <c r="Z1922" i="34"/>
  <c r="N1923" i="34"/>
  <c r="R1923" i="34"/>
  <c r="S1923" i="34"/>
  <c r="T1923" i="34"/>
  <c r="U1923" i="34"/>
  <c r="V1923" i="34"/>
  <c r="X1923" i="34"/>
  <c r="Y1923" i="34"/>
  <c r="Z1923" i="34"/>
  <c r="N1924" i="34"/>
  <c r="R1924" i="34"/>
  <c r="S1924" i="34"/>
  <c r="T1924" i="34"/>
  <c r="U1924" i="34"/>
  <c r="V1924" i="34"/>
  <c r="X1924" i="34"/>
  <c r="Y1924" i="34"/>
  <c r="Z1924" i="34"/>
  <c r="N1925" i="34"/>
  <c r="R1925" i="34"/>
  <c r="S1925" i="34"/>
  <c r="T1925" i="34"/>
  <c r="U1925" i="34"/>
  <c r="V1925" i="34"/>
  <c r="X1925" i="34"/>
  <c r="Y1925" i="34"/>
  <c r="Z1925" i="34"/>
  <c r="N1926" i="34"/>
  <c r="R1926" i="34"/>
  <c r="S1926" i="34"/>
  <c r="T1926" i="34"/>
  <c r="U1926" i="34"/>
  <c r="V1926" i="34"/>
  <c r="X1926" i="34"/>
  <c r="Y1926" i="34"/>
  <c r="Z1926" i="34"/>
  <c r="N1927" i="34"/>
  <c r="R1927" i="34"/>
  <c r="S1927" i="34"/>
  <c r="T1927" i="34"/>
  <c r="U1927" i="34"/>
  <c r="V1927" i="34"/>
  <c r="X1927" i="34"/>
  <c r="Y1927" i="34"/>
  <c r="Z1927" i="34"/>
  <c r="N1928" i="34"/>
  <c r="R1928" i="34"/>
  <c r="S1928" i="34"/>
  <c r="T1928" i="34"/>
  <c r="U1928" i="34"/>
  <c r="V1928" i="34"/>
  <c r="X1928" i="34"/>
  <c r="Y1928" i="34"/>
  <c r="Z1928" i="34"/>
  <c r="N1929" i="34"/>
  <c r="R1929" i="34"/>
  <c r="S1929" i="34"/>
  <c r="T1929" i="34"/>
  <c r="U1929" i="34"/>
  <c r="V1929" i="34"/>
  <c r="X1929" i="34"/>
  <c r="Y1929" i="34"/>
  <c r="Z1929" i="34"/>
  <c r="N1930" i="34"/>
  <c r="R1930" i="34"/>
  <c r="S1930" i="34"/>
  <c r="T1930" i="34"/>
  <c r="U1930" i="34"/>
  <c r="V1930" i="34"/>
  <c r="X1930" i="34"/>
  <c r="Y1930" i="34"/>
  <c r="Z1930" i="34"/>
  <c r="N1931" i="34"/>
  <c r="R1931" i="34"/>
  <c r="S1931" i="34"/>
  <c r="T1931" i="34"/>
  <c r="U1931" i="34"/>
  <c r="V1931" i="34"/>
  <c r="X1931" i="34"/>
  <c r="Y1931" i="34"/>
  <c r="Z1931" i="34"/>
  <c r="N1932" i="34"/>
  <c r="R1932" i="34"/>
  <c r="S1932" i="34"/>
  <c r="T1932" i="34"/>
  <c r="U1932" i="34"/>
  <c r="V1932" i="34"/>
  <c r="X1932" i="34"/>
  <c r="Y1932" i="34"/>
  <c r="Z1932" i="34"/>
  <c r="N1933" i="34"/>
  <c r="R1933" i="34"/>
  <c r="S1933" i="34"/>
  <c r="T1933" i="34"/>
  <c r="U1933" i="34"/>
  <c r="V1933" i="34"/>
  <c r="X1933" i="34"/>
  <c r="Y1933" i="34"/>
  <c r="Z1933" i="34"/>
  <c r="N1934" i="34"/>
  <c r="R1934" i="34"/>
  <c r="S1934" i="34"/>
  <c r="T1934" i="34"/>
  <c r="U1934" i="34"/>
  <c r="V1934" i="34"/>
  <c r="X1934" i="34"/>
  <c r="Y1934" i="34"/>
  <c r="Z1934" i="34"/>
  <c r="N1935" i="34"/>
  <c r="R1935" i="34"/>
  <c r="S1935" i="34"/>
  <c r="T1935" i="34"/>
  <c r="U1935" i="34"/>
  <c r="V1935" i="34"/>
  <c r="X1935" i="34"/>
  <c r="Y1935" i="34"/>
  <c r="Z1935" i="34"/>
  <c r="N1936" i="34"/>
  <c r="R1936" i="34"/>
  <c r="S1936" i="34"/>
  <c r="T1936" i="34"/>
  <c r="U1936" i="34"/>
  <c r="V1936" i="34"/>
  <c r="X1936" i="34"/>
  <c r="Y1936" i="34"/>
  <c r="Z1936" i="34"/>
  <c r="N1937" i="34"/>
  <c r="R1937" i="34"/>
  <c r="S1937" i="34"/>
  <c r="T1937" i="34"/>
  <c r="U1937" i="34"/>
  <c r="V1937" i="34"/>
  <c r="X1937" i="34"/>
  <c r="Y1937" i="34"/>
  <c r="Z1937" i="34"/>
  <c r="N1938" i="34"/>
  <c r="R1938" i="34"/>
  <c r="S1938" i="34"/>
  <c r="T1938" i="34"/>
  <c r="U1938" i="34"/>
  <c r="V1938" i="34"/>
  <c r="X1938" i="34"/>
  <c r="Y1938" i="34"/>
  <c r="Z1938" i="34"/>
  <c r="N1939" i="34"/>
  <c r="R1939" i="34"/>
  <c r="S1939" i="34"/>
  <c r="T1939" i="34"/>
  <c r="U1939" i="34"/>
  <c r="V1939" i="34"/>
  <c r="X1939" i="34"/>
  <c r="Y1939" i="34"/>
  <c r="Z1939" i="34"/>
  <c r="N1940" i="34"/>
  <c r="R1940" i="34"/>
  <c r="S1940" i="34"/>
  <c r="T1940" i="34"/>
  <c r="U1940" i="34"/>
  <c r="V1940" i="34"/>
  <c r="X1940" i="34"/>
  <c r="Y1940" i="34"/>
  <c r="Z1940" i="34"/>
  <c r="N1941" i="34"/>
  <c r="R1941" i="34"/>
  <c r="S1941" i="34"/>
  <c r="T1941" i="34"/>
  <c r="U1941" i="34"/>
  <c r="V1941" i="34"/>
  <c r="X1941" i="34"/>
  <c r="Y1941" i="34"/>
  <c r="Z1941" i="34"/>
  <c r="N1942" i="34"/>
  <c r="R1942" i="34"/>
  <c r="S1942" i="34"/>
  <c r="T1942" i="34"/>
  <c r="U1942" i="34"/>
  <c r="V1942" i="34"/>
  <c r="X1942" i="34"/>
  <c r="Y1942" i="34"/>
  <c r="Z1942" i="34"/>
  <c r="N1943" i="34"/>
  <c r="R1943" i="34"/>
  <c r="S1943" i="34"/>
  <c r="T1943" i="34"/>
  <c r="U1943" i="34"/>
  <c r="V1943" i="34"/>
  <c r="X1943" i="34"/>
  <c r="Y1943" i="34"/>
  <c r="Z1943" i="34"/>
  <c r="N1944" i="34"/>
  <c r="R1944" i="34"/>
  <c r="S1944" i="34"/>
  <c r="T1944" i="34"/>
  <c r="U1944" i="34"/>
  <c r="V1944" i="34"/>
  <c r="X1944" i="34"/>
  <c r="Y1944" i="34"/>
  <c r="Z1944" i="34"/>
  <c r="N1945" i="34"/>
  <c r="R1945" i="34"/>
  <c r="S1945" i="34"/>
  <c r="T1945" i="34"/>
  <c r="U1945" i="34"/>
  <c r="V1945" i="34"/>
  <c r="X1945" i="34"/>
  <c r="Y1945" i="34"/>
  <c r="Z1945" i="34"/>
  <c r="N1946" i="34"/>
  <c r="R1946" i="34"/>
  <c r="S1946" i="34"/>
  <c r="T1946" i="34"/>
  <c r="U1946" i="34"/>
  <c r="V1946" i="34"/>
  <c r="X1946" i="34"/>
  <c r="Y1946" i="34"/>
  <c r="Z1946" i="34"/>
  <c r="N1947" i="34"/>
  <c r="R1947" i="34"/>
  <c r="S1947" i="34"/>
  <c r="T1947" i="34"/>
  <c r="U1947" i="34"/>
  <c r="V1947" i="34"/>
  <c r="X1947" i="34"/>
  <c r="Y1947" i="34"/>
  <c r="Z1947" i="34"/>
  <c r="N1948" i="34"/>
  <c r="R1948" i="34"/>
  <c r="S1948" i="34"/>
  <c r="T1948" i="34"/>
  <c r="U1948" i="34"/>
  <c r="V1948" i="34"/>
  <c r="X1948" i="34"/>
  <c r="Y1948" i="34"/>
  <c r="Z1948" i="34"/>
  <c r="N1949" i="34"/>
  <c r="R1949" i="34"/>
  <c r="S1949" i="34"/>
  <c r="T1949" i="34"/>
  <c r="U1949" i="34"/>
  <c r="V1949" i="34"/>
  <c r="X1949" i="34"/>
  <c r="Y1949" i="34"/>
  <c r="Z1949" i="34"/>
  <c r="N1950" i="34"/>
  <c r="R1950" i="34"/>
  <c r="S1950" i="34"/>
  <c r="T1950" i="34"/>
  <c r="U1950" i="34"/>
  <c r="V1950" i="34"/>
  <c r="X1950" i="34"/>
  <c r="Y1950" i="34"/>
  <c r="Z1950" i="34"/>
  <c r="N1951" i="34"/>
  <c r="R1951" i="34"/>
  <c r="S1951" i="34"/>
  <c r="T1951" i="34"/>
  <c r="U1951" i="34"/>
  <c r="V1951" i="34"/>
  <c r="X1951" i="34"/>
  <c r="Y1951" i="34"/>
  <c r="Z1951" i="34"/>
  <c r="N1952" i="34"/>
  <c r="R1952" i="34"/>
  <c r="S1952" i="34"/>
  <c r="T1952" i="34"/>
  <c r="U1952" i="34"/>
  <c r="V1952" i="34"/>
  <c r="X1952" i="34"/>
  <c r="Y1952" i="34"/>
  <c r="Z1952" i="34"/>
  <c r="N1953" i="34"/>
  <c r="R1953" i="34"/>
  <c r="S1953" i="34"/>
  <c r="T1953" i="34"/>
  <c r="U1953" i="34"/>
  <c r="V1953" i="34"/>
  <c r="X1953" i="34"/>
  <c r="Y1953" i="34"/>
  <c r="Z1953" i="34"/>
  <c r="N1954" i="34"/>
  <c r="R1954" i="34"/>
  <c r="S1954" i="34"/>
  <c r="T1954" i="34"/>
  <c r="U1954" i="34"/>
  <c r="V1954" i="34"/>
  <c r="X1954" i="34"/>
  <c r="Y1954" i="34"/>
  <c r="Z1954" i="34"/>
  <c r="N1955" i="34"/>
  <c r="R1955" i="34"/>
  <c r="S1955" i="34"/>
  <c r="T1955" i="34"/>
  <c r="U1955" i="34"/>
  <c r="V1955" i="34"/>
  <c r="X1955" i="34"/>
  <c r="Y1955" i="34"/>
  <c r="Z1955" i="34"/>
  <c r="N1956" i="34"/>
  <c r="R1956" i="34"/>
  <c r="S1956" i="34"/>
  <c r="T1956" i="34"/>
  <c r="U1956" i="34"/>
  <c r="V1956" i="34"/>
  <c r="X1956" i="34"/>
  <c r="Y1956" i="34"/>
  <c r="Z1956" i="34"/>
  <c r="N1957" i="34"/>
  <c r="R1957" i="34"/>
  <c r="S1957" i="34"/>
  <c r="T1957" i="34"/>
  <c r="U1957" i="34"/>
  <c r="V1957" i="34"/>
  <c r="X1957" i="34"/>
  <c r="Y1957" i="34"/>
  <c r="Z1957" i="34"/>
  <c r="N1958" i="34"/>
  <c r="R1958" i="34"/>
  <c r="S1958" i="34"/>
  <c r="T1958" i="34"/>
  <c r="U1958" i="34"/>
  <c r="V1958" i="34"/>
  <c r="X1958" i="34"/>
  <c r="Y1958" i="34"/>
  <c r="Z1958" i="34"/>
  <c r="N1959" i="34"/>
  <c r="R1959" i="34"/>
  <c r="S1959" i="34"/>
  <c r="T1959" i="34"/>
  <c r="U1959" i="34"/>
  <c r="V1959" i="34"/>
  <c r="X1959" i="34"/>
  <c r="Y1959" i="34"/>
  <c r="Z1959" i="34"/>
  <c r="N1960" i="34"/>
  <c r="R1960" i="34"/>
  <c r="S1960" i="34"/>
  <c r="T1960" i="34"/>
  <c r="U1960" i="34"/>
  <c r="V1960" i="34"/>
  <c r="X1960" i="34"/>
  <c r="Y1960" i="34"/>
  <c r="Z1960" i="34"/>
  <c r="N1961" i="34"/>
  <c r="R1961" i="34"/>
  <c r="S1961" i="34"/>
  <c r="T1961" i="34"/>
  <c r="U1961" i="34"/>
  <c r="V1961" i="34"/>
  <c r="X1961" i="34"/>
  <c r="Y1961" i="34"/>
  <c r="Z1961" i="34"/>
  <c r="N1962" i="34"/>
  <c r="R1962" i="34"/>
  <c r="S1962" i="34"/>
  <c r="T1962" i="34"/>
  <c r="U1962" i="34"/>
  <c r="V1962" i="34"/>
  <c r="X1962" i="34"/>
  <c r="Y1962" i="34"/>
  <c r="Z1962" i="34"/>
  <c r="N1963" i="34"/>
  <c r="R1963" i="34"/>
  <c r="S1963" i="34"/>
  <c r="T1963" i="34"/>
  <c r="U1963" i="34"/>
  <c r="V1963" i="34"/>
  <c r="X1963" i="34"/>
  <c r="Y1963" i="34"/>
  <c r="Z1963" i="34"/>
  <c r="N1964" i="34"/>
  <c r="R1964" i="34"/>
  <c r="S1964" i="34"/>
  <c r="T1964" i="34"/>
  <c r="U1964" i="34"/>
  <c r="V1964" i="34"/>
  <c r="X1964" i="34"/>
  <c r="Y1964" i="34"/>
  <c r="Z1964" i="34"/>
  <c r="N1965" i="34"/>
  <c r="R1965" i="34"/>
  <c r="S1965" i="34"/>
  <c r="T1965" i="34"/>
  <c r="U1965" i="34"/>
  <c r="V1965" i="34"/>
  <c r="X1965" i="34"/>
  <c r="Y1965" i="34"/>
  <c r="Z1965" i="34"/>
  <c r="N1966" i="34"/>
  <c r="R1966" i="34"/>
  <c r="S1966" i="34"/>
  <c r="T1966" i="34"/>
  <c r="U1966" i="34"/>
  <c r="V1966" i="34"/>
  <c r="X1966" i="34"/>
  <c r="Y1966" i="34"/>
  <c r="Z1966" i="34"/>
  <c r="N1967" i="34"/>
  <c r="R1967" i="34"/>
  <c r="S1967" i="34"/>
  <c r="T1967" i="34"/>
  <c r="U1967" i="34"/>
  <c r="V1967" i="34"/>
  <c r="X1967" i="34"/>
  <c r="Y1967" i="34"/>
  <c r="Z1967" i="34"/>
  <c r="N1968" i="34"/>
  <c r="R1968" i="34"/>
  <c r="S1968" i="34"/>
  <c r="T1968" i="34"/>
  <c r="U1968" i="34"/>
  <c r="V1968" i="34"/>
  <c r="X1968" i="34"/>
  <c r="Y1968" i="34"/>
  <c r="Z1968" i="34"/>
  <c r="N1969" i="34"/>
  <c r="R1969" i="34"/>
  <c r="S1969" i="34"/>
  <c r="T1969" i="34"/>
  <c r="U1969" i="34"/>
  <c r="V1969" i="34"/>
  <c r="X1969" i="34"/>
  <c r="Y1969" i="34"/>
  <c r="Z1969" i="34"/>
  <c r="N1970" i="34"/>
  <c r="R1970" i="34"/>
  <c r="S1970" i="34"/>
  <c r="T1970" i="34"/>
  <c r="U1970" i="34"/>
  <c r="V1970" i="34"/>
  <c r="X1970" i="34"/>
  <c r="Y1970" i="34"/>
  <c r="Z1970" i="34"/>
  <c r="N1971" i="34"/>
  <c r="R1971" i="34"/>
  <c r="S1971" i="34"/>
  <c r="T1971" i="34"/>
  <c r="U1971" i="34"/>
  <c r="V1971" i="34"/>
  <c r="X1971" i="34"/>
  <c r="Y1971" i="34"/>
  <c r="Z1971" i="34"/>
  <c r="N1972" i="34"/>
  <c r="R1972" i="34"/>
  <c r="S1972" i="34"/>
  <c r="T1972" i="34"/>
  <c r="U1972" i="34"/>
  <c r="V1972" i="34"/>
  <c r="X1972" i="34"/>
  <c r="Y1972" i="34"/>
  <c r="Z1972" i="34"/>
  <c r="N1973" i="34"/>
  <c r="R1973" i="34"/>
  <c r="S1973" i="34"/>
  <c r="T1973" i="34"/>
  <c r="U1973" i="34"/>
  <c r="V1973" i="34"/>
  <c r="X1973" i="34"/>
  <c r="Y1973" i="34"/>
  <c r="Z1973" i="34"/>
  <c r="N1974" i="34"/>
  <c r="R1974" i="34"/>
  <c r="S1974" i="34"/>
  <c r="T1974" i="34"/>
  <c r="U1974" i="34"/>
  <c r="V1974" i="34"/>
  <c r="X1974" i="34"/>
  <c r="Y1974" i="34"/>
  <c r="Z1974" i="34"/>
  <c r="N1975" i="34"/>
  <c r="R1975" i="34"/>
  <c r="S1975" i="34"/>
  <c r="T1975" i="34"/>
  <c r="U1975" i="34"/>
  <c r="V1975" i="34"/>
  <c r="X1975" i="34"/>
  <c r="Y1975" i="34"/>
  <c r="Z1975" i="34"/>
  <c r="N1976" i="34"/>
  <c r="R1976" i="34"/>
  <c r="S1976" i="34"/>
  <c r="T1976" i="34"/>
  <c r="U1976" i="34"/>
  <c r="V1976" i="34"/>
  <c r="X1976" i="34"/>
  <c r="Y1976" i="34"/>
  <c r="Z1976" i="34"/>
  <c r="N1977" i="34"/>
  <c r="R1977" i="34"/>
  <c r="S1977" i="34"/>
  <c r="T1977" i="34"/>
  <c r="U1977" i="34"/>
  <c r="V1977" i="34"/>
  <c r="X1977" i="34"/>
  <c r="Y1977" i="34"/>
  <c r="Z1977" i="34"/>
  <c r="N1978" i="34"/>
  <c r="R1978" i="34"/>
  <c r="S1978" i="34"/>
  <c r="T1978" i="34"/>
  <c r="U1978" i="34"/>
  <c r="V1978" i="34"/>
  <c r="X1978" i="34"/>
  <c r="Y1978" i="34"/>
  <c r="Z1978" i="34"/>
  <c r="N1979" i="34"/>
  <c r="R1979" i="34"/>
  <c r="S1979" i="34"/>
  <c r="T1979" i="34"/>
  <c r="U1979" i="34"/>
  <c r="V1979" i="34"/>
  <c r="X1979" i="34"/>
  <c r="Y1979" i="34"/>
  <c r="Z1979" i="34"/>
  <c r="N1980" i="34"/>
  <c r="R1980" i="34"/>
  <c r="S1980" i="34"/>
  <c r="T1980" i="34"/>
  <c r="U1980" i="34"/>
  <c r="V1980" i="34"/>
  <c r="X1980" i="34"/>
  <c r="Y1980" i="34"/>
  <c r="Z1980" i="34"/>
  <c r="N1981" i="34"/>
  <c r="R1981" i="34"/>
  <c r="S1981" i="34"/>
  <c r="T1981" i="34"/>
  <c r="U1981" i="34"/>
  <c r="V1981" i="34"/>
  <c r="X1981" i="34"/>
  <c r="Y1981" i="34"/>
  <c r="Z1981" i="34"/>
  <c r="N1982" i="34"/>
  <c r="R1982" i="34"/>
  <c r="S1982" i="34"/>
  <c r="T1982" i="34"/>
  <c r="U1982" i="34"/>
  <c r="V1982" i="34"/>
  <c r="X1982" i="34"/>
  <c r="Y1982" i="34"/>
  <c r="Z1982" i="34"/>
  <c r="N1983" i="34"/>
  <c r="R1983" i="34"/>
  <c r="S1983" i="34"/>
  <c r="T1983" i="34"/>
  <c r="U1983" i="34"/>
  <c r="V1983" i="34"/>
  <c r="X1983" i="34"/>
  <c r="Y1983" i="34"/>
  <c r="Z1983" i="34"/>
  <c r="N1984" i="34"/>
  <c r="R1984" i="34"/>
  <c r="S1984" i="34"/>
  <c r="T1984" i="34"/>
  <c r="U1984" i="34"/>
  <c r="V1984" i="34"/>
  <c r="X1984" i="34"/>
  <c r="Y1984" i="34"/>
  <c r="Z1984" i="34"/>
  <c r="N1985" i="34"/>
  <c r="R1985" i="34"/>
  <c r="S1985" i="34"/>
  <c r="T1985" i="34"/>
  <c r="U1985" i="34"/>
  <c r="V1985" i="34"/>
  <c r="X1985" i="34"/>
  <c r="Y1985" i="34"/>
  <c r="Z1985" i="34"/>
  <c r="N1986" i="34"/>
  <c r="R1986" i="34"/>
  <c r="S1986" i="34"/>
  <c r="T1986" i="34"/>
  <c r="U1986" i="34"/>
  <c r="V1986" i="34"/>
  <c r="X1986" i="34"/>
  <c r="Y1986" i="34"/>
  <c r="Z1986" i="34"/>
  <c r="N1987" i="34"/>
  <c r="R1987" i="34"/>
  <c r="S1987" i="34"/>
  <c r="T1987" i="34"/>
  <c r="U1987" i="34"/>
  <c r="V1987" i="34"/>
  <c r="X1987" i="34"/>
  <c r="Y1987" i="34"/>
  <c r="Z1987" i="34"/>
  <c r="N1988" i="34"/>
  <c r="R1988" i="34"/>
  <c r="S1988" i="34"/>
  <c r="T1988" i="34"/>
  <c r="U1988" i="34"/>
  <c r="V1988" i="34"/>
  <c r="X1988" i="34"/>
  <c r="Y1988" i="34"/>
  <c r="Z1988" i="34"/>
  <c r="N1989" i="34"/>
  <c r="R1989" i="34"/>
  <c r="S1989" i="34"/>
  <c r="T1989" i="34"/>
  <c r="U1989" i="34"/>
  <c r="V1989" i="34"/>
  <c r="X1989" i="34"/>
  <c r="Y1989" i="34"/>
  <c r="Z1989" i="34"/>
  <c r="N1990" i="34"/>
  <c r="R1990" i="34"/>
  <c r="S1990" i="34"/>
  <c r="T1990" i="34"/>
  <c r="U1990" i="34"/>
  <c r="V1990" i="34"/>
  <c r="X1990" i="34"/>
  <c r="Y1990" i="34"/>
  <c r="Z1990" i="34"/>
  <c r="N1991" i="34"/>
  <c r="R1991" i="34"/>
  <c r="S1991" i="34"/>
  <c r="T1991" i="34"/>
  <c r="U1991" i="34"/>
  <c r="V1991" i="34"/>
  <c r="X1991" i="34"/>
  <c r="Y1991" i="34"/>
  <c r="Z1991" i="34"/>
  <c r="N1992" i="34"/>
  <c r="R1992" i="34"/>
  <c r="S1992" i="34"/>
  <c r="T1992" i="34"/>
  <c r="U1992" i="34"/>
  <c r="V1992" i="34"/>
  <c r="X1992" i="34"/>
  <c r="Y1992" i="34"/>
  <c r="Z1992" i="34"/>
  <c r="N1993" i="34"/>
  <c r="R1993" i="34"/>
  <c r="S1993" i="34"/>
  <c r="T1993" i="34"/>
  <c r="U1993" i="34"/>
  <c r="V1993" i="34"/>
  <c r="X1993" i="34"/>
  <c r="Y1993" i="34"/>
  <c r="Z1993" i="34"/>
  <c r="N1994" i="34"/>
  <c r="R1994" i="34"/>
  <c r="S1994" i="34"/>
  <c r="T1994" i="34"/>
  <c r="U1994" i="34"/>
  <c r="V1994" i="34"/>
  <c r="X1994" i="34"/>
  <c r="Y1994" i="34"/>
  <c r="Z1994" i="34"/>
  <c r="N1995" i="34"/>
  <c r="R1995" i="34"/>
  <c r="S1995" i="34"/>
  <c r="T1995" i="34"/>
  <c r="U1995" i="34"/>
  <c r="V1995" i="34"/>
  <c r="X1995" i="34"/>
  <c r="Y1995" i="34"/>
  <c r="Z1995" i="34"/>
  <c r="N1996" i="34"/>
  <c r="R1996" i="34"/>
  <c r="S1996" i="34"/>
  <c r="T1996" i="34"/>
  <c r="U1996" i="34"/>
  <c r="V1996" i="34"/>
  <c r="X1996" i="34"/>
  <c r="Y1996" i="34"/>
  <c r="Z1996" i="34"/>
  <c r="N1997" i="34"/>
  <c r="R1997" i="34"/>
  <c r="S1997" i="34"/>
  <c r="T1997" i="34"/>
  <c r="U1997" i="34"/>
  <c r="V1997" i="34"/>
  <c r="X1997" i="34"/>
  <c r="Y1997" i="34"/>
  <c r="Z1997" i="34"/>
  <c r="N1998" i="34"/>
  <c r="R1998" i="34"/>
  <c r="S1998" i="34"/>
  <c r="T1998" i="34"/>
  <c r="U1998" i="34"/>
  <c r="V1998" i="34"/>
  <c r="X1998" i="34"/>
  <c r="Y1998" i="34"/>
  <c r="Z1998" i="34"/>
  <c r="N1999" i="34"/>
  <c r="R1999" i="34"/>
  <c r="S1999" i="34"/>
  <c r="T1999" i="34"/>
  <c r="U1999" i="34"/>
  <c r="V1999" i="34"/>
  <c r="X1999" i="34"/>
  <c r="Y1999" i="34"/>
  <c r="Z1999" i="34"/>
  <c r="N2000" i="34"/>
  <c r="R2000" i="34"/>
  <c r="S2000" i="34"/>
  <c r="T2000" i="34"/>
  <c r="U2000" i="34"/>
  <c r="V2000" i="34"/>
  <c r="X2000" i="34"/>
  <c r="Y2000" i="34"/>
  <c r="Z2000" i="34"/>
  <c r="N2001" i="34"/>
  <c r="R2001" i="34"/>
  <c r="S2001" i="34"/>
  <c r="T2001" i="34"/>
  <c r="U2001" i="34"/>
  <c r="V2001" i="34"/>
  <c r="X2001" i="34"/>
  <c r="Y2001" i="34"/>
  <c r="Z2001" i="34"/>
  <c r="N2002" i="34"/>
  <c r="R2002" i="34"/>
  <c r="S2002" i="34"/>
  <c r="T2002" i="34"/>
  <c r="U2002" i="34"/>
  <c r="V2002" i="34"/>
  <c r="X2002" i="34"/>
  <c r="Y2002" i="34"/>
  <c r="Z2002" i="34"/>
  <c r="N2003" i="34"/>
  <c r="R2003" i="34"/>
  <c r="S2003" i="34"/>
  <c r="T2003" i="34"/>
  <c r="U2003" i="34"/>
  <c r="V2003" i="34"/>
  <c r="X2003" i="34"/>
  <c r="Y2003" i="34"/>
  <c r="Z2003" i="34"/>
  <c r="N2004" i="34"/>
  <c r="R2004" i="34"/>
  <c r="S2004" i="34"/>
  <c r="T2004" i="34"/>
  <c r="U2004" i="34"/>
  <c r="V2004" i="34"/>
  <c r="X2004" i="34"/>
  <c r="Y2004" i="34"/>
  <c r="Z2004" i="34"/>
  <c r="N2005" i="34"/>
  <c r="R2005" i="34"/>
  <c r="S2005" i="34"/>
  <c r="T2005" i="34"/>
  <c r="U2005" i="34"/>
  <c r="V2005" i="34"/>
  <c r="X2005" i="34"/>
  <c r="Y2005" i="34"/>
  <c r="Z2005" i="34"/>
  <c r="N2006" i="34"/>
  <c r="R2006" i="34"/>
  <c r="S2006" i="34"/>
  <c r="T2006" i="34"/>
  <c r="U2006" i="34"/>
  <c r="V2006" i="34"/>
  <c r="X2006" i="34"/>
  <c r="Y2006" i="34"/>
  <c r="Z2006" i="34"/>
  <c r="N2007" i="34"/>
  <c r="R2007" i="34"/>
  <c r="S2007" i="34"/>
  <c r="T2007" i="34"/>
  <c r="U2007" i="34"/>
  <c r="V2007" i="34"/>
  <c r="X2007" i="34"/>
  <c r="Y2007" i="34"/>
  <c r="Z2007" i="34"/>
  <c r="N2008" i="34"/>
  <c r="R2008" i="34"/>
  <c r="S2008" i="34"/>
  <c r="T2008" i="34"/>
  <c r="U2008" i="34"/>
  <c r="V2008" i="34"/>
  <c r="X2008" i="34"/>
  <c r="Y2008" i="34"/>
  <c r="Z2008" i="34"/>
  <c r="N2009" i="34"/>
  <c r="R2009" i="34"/>
  <c r="S2009" i="34"/>
  <c r="T2009" i="34"/>
  <c r="U2009" i="34"/>
  <c r="V2009" i="34"/>
  <c r="X2009" i="34"/>
  <c r="Y2009" i="34"/>
  <c r="Z2009" i="34"/>
  <c r="N2010" i="34"/>
  <c r="R2010" i="34"/>
  <c r="S2010" i="34"/>
  <c r="T2010" i="34"/>
  <c r="U2010" i="34"/>
  <c r="V2010" i="34"/>
  <c r="X2010" i="34"/>
  <c r="Y2010" i="34"/>
  <c r="Z2010" i="34"/>
  <c r="N2011" i="34"/>
  <c r="R2011" i="34"/>
  <c r="S2011" i="34"/>
  <c r="T2011" i="34"/>
  <c r="U2011" i="34"/>
  <c r="V2011" i="34"/>
  <c r="X2011" i="34"/>
  <c r="Y2011" i="34"/>
  <c r="Z2011" i="34"/>
  <c r="N2012" i="34"/>
  <c r="R2012" i="34"/>
  <c r="S2012" i="34"/>
  <c r="T2012" i="34"/>
  <c r="U2012" i="34"/>
  <c r="V2012" i="34"/>
  <c r="X2012" i="34"/>
  <c r="Y2012" i="34"/>
  <c r="Z2012" i="34"/>
  <c r="N2013" i="34"/>
  <c r="R2013" i="34"/>
  <c r="S2013" i="34"/>
  <c r="T2013" i="34"/>
  <c r="U2013" i="34"/>
  <c r="V2013" i="34"/>
  <c r="X2013" i="34"/>
  <c r="Y2013" i="34"/>
  <c r="Z2013" i="34"/>
  <c r="N2014" i="34"/>
  <c r="R2014" i="34"/>
  <c r="S2014" i="34"/>
  <c r="T2014" i="34"/>
  <c r="U2014" i="34"/>
  <c r="V2014" i="34"/>
  <c r="X2014" i="34"/>
  <c r="Y2014" i="34"/>
  <c r="Z2014" i="34"/>
  <c r="N2015" i="34"/>
  <c r="R2015" i="34"/>
  <c r="S2015" i="34"/>
  <c r="T2015" i="34"/>
  <c r="U2015" i="34"/>
  <c r="V2015" i="34"/>
  <c r="X2015" i="34"/>
  <c r="Y2015" i="34"/>
  <c r="Z2015" i="34"/>
  <c r="N2016" i="34"/>
  <c r="R2016" i="34"/>
  <c r="S2016" i="34"/>
  <c r="T2016" i="34"/>
  <c r="U2016" i="34"/>
  <c r="V2016" i="34"/>
  <c r="X2016" i="34"/>
  <c r="Y2016" i="34"/>
  <c r="Z2016" i="34"/>
  <c r="N2017" i="34"/>
  <c r="R2017" i="34"/>
  <c r="S2017" i="34"/>
  <c r="T2017" i="34"/>
  <c r="U2017" i="34"/>
  <c r="V2017" i="34"/>
  <c r="X2017" i="34"/>
  <c r="Y2017" i="34"/>
  <c r="Z2017" i="34"/>
  <c r="N2018" i="34"/>
  <c r="R2018" i="34"/>
  <c r="S2018" i="34"/>
  <c r="T2018" i="34"/>
  <c r="U2018" i="34"/>
  <c r="V2018" i="34"/>
  <c r="X2018" i="34"/>
  <c r="Y2018" i="34"/>
  <c r="Z2018" i="34"/>
  <c r="N2019" i="34"/>
  <c r="R2019" i="34"/>
  <c r="S2019" i="34"/>
  <c r="T2019" i="34"/>
  <c r="U2019" i="34"/>
  <c r="V2019" i="34"/>
  <c r="X2019" i="34"/>
  <c r="Y2019" i="34"/>
  <c r="Z2019" i="34"/>
  <c r="N2020" i="34"/>
  <c r="R2020" i="34"/>
  <c r="S2020" i="34"/>
  <c r="T2020" i="34"/>
  <c r="U2020" i="34"/>
  <c r="V2020" i="34"/>
  <c r="X2020" i="34"/>
  <c r="Y2020" i="34"/>
  <c r="Z2020" i="34"/>
  <c r="N2021" i="34"/>
  <c r="R2021" i="34"/>
  <c r="S2021" i="34"/>
  <c r="T2021" i="34"/>
  <c r="U2021" i="34"/>
  <c r="V2021" i="34"/>
  <c r="X2021" i="34"/>
  <c r="Y2021" i="34"/>
  <c r="Z2021" i="34"/>
  <c r="N2022" i="34"/>
  <c r="R2022" i="34"/>
  <c r="S2022" i="34"/>
  <c r="T2022" i="34"/>
  <c r="U2022" i="34"/>
  <c r="V2022" i="34"/>
  <c r="X2022" i="34"/>
  <c r="Y2022" i="34"/>
  <c r="Z2022" i="34"/>
  <c r="N2023" i="34"/>
  <c r="R2023" i="34"/>
  <c r="S2023" i="34"/>
  <c r="T2023" i="34"/>
  <c r="U2023" i="34"/>
  <c r="V2023" i="34"/>
  <c r="X2023" i="34"/>
  <c r="Y2023" i="34"/>
  <c r="Z2023" i="34"/>
  <c r="N2024" i="34"/>
  <c r="R2024" i="34"/>
  <c r="S2024" i="34"/>
  <c r="T2024" i="34"/>
  <c r="U2024" i="34"/>
  <c r="V2024" i="34"/>
  <c r="X2024" i="34"/>
  <c r="Y2024" i="34"/>
  <c r="Z2024" i="34"/>
  <c r="N2025" i="34"/>
  <c r="R2025" i="34"/>
  <c r="S2025" i="34"/>
  <c r="T2025" i="34"/>
  <c r="U2025" i="34"/>
  <c r="V2025" i="34"/>
  <c r="X2025" i="34"/>
  <c r="Y2025" i="34"/>
  <c r="Z2025" i="34"/>
  <c r="N2026" i="34"/>
  <c r="R2026" i="34"/>
  <c r="S2026" i="34"/>
  <c r="T2026" i="34"/>
  <c r="U2026" i="34"/>
  <c r="V2026" i="34"/>
  <c r="X2026" i="34"/>
  <c r="Y2026" i="34"/>
  <c r="Z2026" i="34"/>
  <c r="N2027" i="34"/>
  <c r="R2027" i="34"/>
  <c r="S2027" i="34"/>
  <c r="T2027" i="34"/>
  <c r="U2027" i="34"/>
  <c r="V2027" i="34"/>
  <c r="X2027" i="34"/>
  <c r="Y2027" i="34"/>
  <c r="Z2027" i="34"/>
  <c r="N2028" i="34"/>
  <c r="R2028" i="34"/>
  <c r="S2028" i="34"/>
  <c r="T2028" i="34"/>
  <c r="U2028" i="34"/>
  <c r="V2028" i="34"/>
  <c r="X2028" i="34"/>
  <c r="Y2028" i="34"/>
  <c r="Z2028" i="34"/>
  <c r="N2029" i="34"/>
  <c r="R2029" i="34"/>
  <c r="S2029" i="34"/>
  <c r="T2029" i="34"/>
  <c r="U2029" i="34"/>
  <c r="V2029" i="34"/>
  <c r="X2029" i="34"/>
  <c r="Y2029" i="34"/>
  <c r="Z2029" i="34"/>
  <c r="N2030" i="34"/>
  <c r="R2030" i="34"/>
  <c r="S2030" i="34"/>
  <c r="T2030" i="34"/>
  <c r="U2030" i="34"/>
  <c r="V2030" i="34"/>
  <c r="X2030" i="34"/>
  <c r="Y2030" i="34"/>
  <c r="Z2030" i="34"/>
  <c r="N2031" i="34"/>
  <c r="R2031" i="34"/>
  <c r="S2031" i="34"/>
  <c r="T2031" i="34"/>
  <c r="U2031" i="34"/>
  <c r="V2031" i="34"/>
  <c r="X2031" i="34"/>
  <c r="Y2031" i="34"/>
  <c r="Z2031" i="34"/>
  <c r="N2032" i="34"/>
  <c r="R2032" i="34"/>
  <c r="S2032" i="34"/>
  <c r="T2032" i="34"/>
  <c r="U2032" i="34"/>
  <c r="V2032" i="34"/>
  <c r="X2032" i="34"/>
  <c r="Y2032" i="34"/>
  <c r="Z2032" i="34"/>
  <c r="N2033" i="34"/>
  <c r="R2033" i="34"/>
  <c r="S2033" i="34"/>
  <c r="T2033" i="34"/>
  <c r="U2033" i="34"/>
  <c r="V2033" i="34"/>
  <c r="X2033" i="34"/>
  <c r="Y2033" i="34"/>
  <c r="Z2033" i="34"/>
  <c r="N2034" i="34"/>
  <c r="R2034" i="34"/>
  <c r="S2034" i="34"/>
  <c r="T2034" i="34"/>
  <c r="U2034" i="34"/>
  <c r="V2034" i="34"/>
  <c r="X2034" i="34"/>
  <c r="Y2034" i="34"/>
  <c r="Z2034" i="34"/>
  <c r="N2035" i="34"/>
  <c r="R2035" i="34"/>
  <c r="S2035" i="34"/>
  <c r="T2035" i="34"/>
  <c r="U2035" i="34"/>
  <c r="V2035" i="34"/>
  <c r="X2035" i="34"/>
  <c r="Y2035" i="34"/>
  <c r="Z2035" i="34"/>
  <c r="N2036" i="34"/>
  <c r="R2036" i="34"/>
  <c r="S2036" i="34"/>
  <c r="T2036" i="34"/>
  <c r="U2036" i="34"/>
  <c r="V2036" i="34"/>
  <c r="X2036" i="34"/>
  <c r="Y2036" i="34"/>
  <c r="Z2036" i="34"/>
  <c r="N2037" i="34"/>
  <c r="R2037" i="34"/>
  <c r="S2037" i="34"/>
  <c r="T2037" i="34"/>
  <c r="U2037" i="34"/>
  <c r="V2037" i="34"/>
  <c r="X2037" i="34"/>
  <c r="Y2037" i="34"/>
  <c r="Z2037" i="34"/>
  <c r="N2038" i="34"/>
  <c r="R2038" i="34"/>
  <c r="S2038" i="34"/>
  <c r="T2038" i="34"/>
  <c r="U2038" i="34"/>
  <c r="V2038" i="34"/>
  <c r="X2038" i="34"/>
  <c r="Y2038" i="34"/>
  <c r="Z2038" i="34"/>
  <c r="N2039" i="34"/>
  <c r="R2039" i="34"/>
  <c r="S2039" i="34"/>
  <c r="T2039" i="34"/>
  <c r="U2039" i="34"/>
  <c r="V2039" i="34"/>
  <c r="X2039" i="34"/>
  <c r="Y2039" i="34"/>
  <c r="Z2039" i="34"/>
  <c r="N2040" i="34"/>
  <c r="R2040" i="34"/>
  <c r="S2040" i="34"/>
  <c r="T2040" i="34"/>
  <c r="U2040" i="34"/>
  <c r="V2040" i="34"/>
  <c r="X2040" i="34"/>
  <c r="Y2040" i="34"/>
  <c r="Z2040" i="34"/>
  <c r="N2041" i="34"/>
  <c r="R2041" i="34"/>
  <c r="S2041" i="34"/>
  <c r="T2041" i="34"/>
  <c r="U2041" i="34"/>
  <c r="V2041" i="34"/>
  <c r="X2041" i="34"/>
  <c r="Y2041" i="34"/>
  <c r="Z2041" i="34"/>
  <c r="N2042" i="34"/>
  <c r="R2042" i="34"/>
  <c r="S2042" i="34"/>
  <c r="T2042" i="34"/>
  <c r="U2042" i="34"/>
  <c r="V2042" i="34"/>
  <c r="X2042" i="34"/>
  <c r="Y2042" i="34"/>
  <c r="Z2042" i="34"/>
  <c r="N2043" i="34"/>
  <c r="R2043" i="34"/>
  <c r="S2043" i="34"/>
  <c r="T2043" i="34"/>
  <c r="U2043" i="34"/>
  <c r="V2043" i="34"/>
  <c r="X2043" i="34"/>
  <c r="Y2043" i="34"/>
  <c r="Z2043" i="34"/>
  <c r="N2044" i="34"/>
  <c r="R2044" i="34"/>
  <c r="S2044" i="34"/>
  <c r="T2044" i="34"/>
  <c r="U2044" i="34"/>
  <c r="V2044" i="34"/>
  <c r="X2044" i="34"/>
  <c r="Y2044" i="34"/>
  <c r="Z2044" i="34"/>
  <c r="N2045" i="34"/>
  <c r="R2045" i="34"/>
  <c r="S2045" i="34"/>
  <c r="T2045" i="34"/>
  <c r="U2045" i="34"/>
  <c r="V2045" i="34"/>
  <c r="X2045" i="34"/>
  <c r="Y2045" i="34"/>
  <c r="Z2045" i="34"/>
  <c r="N2046" i="34"/>
  <c r="R2046" i="34"/>
  <c r="S2046" i="34"/>
  <c r="T2046" i="34"/>
  <c r="U2046" i="34"/>
  <c r="V2046" i="34"/>
  <c r="X2046" i="34"/>
  <c r="Y2046" i="34"/>
  <c r="Z2046" i="34"/>
  <c r="N2047" i="34"/>
  <c r="R2047" i="34"/>
  <c r="S2047" i="34"/>
  <c r="T2047" i="34"/>
  <c r="U2047" i="34"/>
  <c r="V2047" i="34"/>
  <c r="X2047" i="34"/>
  <c r="Y2047" i="34"/>
  <c r="Z2047" i="34"/>
  <c r="N2048" i="34"/>
  <c r="R2048" i="34"/>
  <c r="S2048" i="34"/>
  <c r="T2048" i="34"/>
  <c r="U2048" i="34"/>
  <c r="V2048" i="34"/>
  <c r="X2048" i="34"/>
  <c r="Y2048" i="34"/>
  <c r="Z2048" i="34"/>
  <c r="N2049" i="34"/>
  <c r="R2049" i="34"/>
  <c r="S2049" i="34"/>
  <c r="T2049" i="34"/>
  <c r="U2049" i="34"/>
  <c r="V2049" i="34"/>
  <c r="X2049" i="34"/>
  <c r="Y2049" i="34"/>
  <c r="Z2049" i="34"/>
  <c r="N2050" i="34"/>
  <c r="R2050" i="34"/>
  <c r="S2050" i="34"/>
  <c r="T2050" i="34"/>
  <c r="U2050" i="34"/>
  <c r="V2050" i="34"/>
  <c r="X2050" i="34"/>
  <c r="Y2050" i="34"/>
  <c r="Z2050" i="34"/>
  <c r="N2051" i="34"/>
  <c r="R2051" i="34"/>
  <c r="S2051" i="34"/>
  <c r="T2051" i="34"/>
  <c r="U2051" i="34"/>
  <c r="V2051" i="34"/>
  <c r="X2051" i="34"/>
  <c r="Y2051" i="34"/>
  <c r="Z2051" i="34"/>
  <c r="N2052" i="34"/>
  <c r="R2052" i="34"/>
  <c r="S2052" i="34"/>
  <c r="T2052" i="34"/>
  <c r="U2052" i="34"/>
  <c r="V2052" i="34"/>
  <c r="X2052" i="34"/>
  <c r="Y2052" i="34"/>
  <c r="Z2052" i="34"/>
  <c r="N2053" i="34"/>
  <c r="R2053" i="34"/>
  <c r="S2053" i="34"/>
  <c r="T2053" i="34"/>
  <c r="U2053" i="34"/>
  <c r="V2053" i="34"/>
  <c r="X2053" i="34"/>
  <c r="Y2053" i="34"/>
  <c r="Z2053" i="34"/>
  <c r="N2054" i="34"/>
  <c r="R2054" i="34"/>
  <c r="S2054" i="34"/>
  <c r="T2054" i="34"/>
  <c r="U2054" i="34"/>
  <c r="V2054" i="34"/>
  <c r="X2054" i="34"/>
  <c r="Y2054" i="34"/>
  <c r="Z2054" i="34"/>
  <c r="N2055" i="34"/>
  <c r="R2055" i="34"/>
  <c r="S2055" i="34"/>
  <c r="T2055" i="34"/>
  <c r="U2055" i="34"/>
  <c r="V2055" i="34"/>
  <c r="X2055" i="34"/>
  <c r="Y2055" i="34"/>
  <c r="Z2055" i="34"/>
  <c r="N2056" i="34"/>
  <c r="R2056" i="34"/>
  <c r="S2056" i="34"/>
  <c r="T2056" i="34"/>
  <c r="U2056" i="34"/>
  <c r="V2056" i="34"/>
  <c r="X2056" i="34"/>
  <c r="Y2056" i="34"/>
  <c r="Z2056" i="34"/>
  <c r="N2057" i="34"/>
  <c r="R2057" i="34"/>
  <c r="S2057" i="34"/>
  <c r="T2057" i="34"/>
  <c r="U2057" i="34"/>
  <c r="V2057" i="34"/>
  <c r="X2057" i="34"/>
  <c r="Y2057" i="34"/>
  <c r="Z2057" i="34"/>
  <c r="N2058" i="34"/>
  <c r="R2058" i="34"/>
  <c r="S2058" i="34"/>
  <c r="T2058" i="34"/>
  <c r="U2058" i="34"/>
  <c r="V2058" i="34"/>
  <c r="X2058" i="34"/>
  <c r="Y2058" i="34"/>
  <c r="Z2058" i="34"/>
  <c r="N2059" i="34"/>
  <c r="R2059" i="34"/>
  <c r="S2059" i="34"/>
  <c r="T2059" i="34"/>
  <c r="U2059" i="34"/>
  <c r="V2059" i="34"/>
  <c r="X2059" i="34"/>
  <c r="Y2059" i="34"/>
  <c r="Z2059" i="34"/>
  <c r="N2060" i="34"/>
  <c r="R2060" i="34"/>
  <c r="S2060" i="34"/>
  <c r="T2060" i="34"/>
  <c r="U2060" i="34"/>
  <c r="V2060" i="34"/>
  <c r="X2060" i="34"/>
  <c r="Y2060" i="34"/>
  <c r="Z2060" i="34"/>
  <c r="N2061" i="34"/>
  <c r="R2061" i="34"/>
  <c r="S2061" i="34"/>
  <c r="T2061" i="34"/>
  <c r="U2061" i="34"/>
  <c r="V2061" i="34"/>
  <c r="X2061" i="34"/>
  <c r="Y2061" i="34"/>
  <c r="Z2061" i="34"/>
  <c r="N2062" i="34"/>
  <c r="R2062" i="34"/>
  <c r="S2062" i="34"/>
  <c r="T2062" i="34"/>
  <c r="U2062" i="34"/>
  <c r="V2062" i="34"/>
  <c r="X2062" i="34"/>
  <c r="Y2062" i="34"/>
  <c r="Z2062" i="34"/>
  <c r="N2063" i="34"/>
  <c r="R2063" i="34"/>
  <c r="S2063" i="34"/>
  <c r="T2063" i="34"/>
  <c r="U2063" i="34"/>
  <c r="V2063" i="34"/>
  <c r="X2063" i="34"/>
  <c r="Y2063" i="34"/>
  <c r="Z2063" i="34"/>
  <c r="N2064" i="34"/>
  <c r="R2064" i="34"/>
  <c r="S2064" i="34"/>
  <c r="T2064" i="34"/>
  <c r="U2064" i="34"/>
  <c r="V2064" i="34"/>
  <c r="X2064" i="34"/>
  <c r="Y2064" i="34"/>
  <c r="Z2064" i="34"/>
  <c r="N2065" i="34"/>
  <c r="R2065" i="34"/>
  <c r="S2065" i="34"/>
  <c r="T2065" i="34"/>
  <c r="U2065" i="34"/>
  <c r="V2065" i="34"/>
  <c r="X2065" i="34"/>
  <c r="Y2065" i="34"/>
  <c r="Z2065" i="34"/>
  <c r="N2066" i="34"/>
  <c r="R2066" i="34"/>
  <c r="S2066" i="34"/>
  <c r="T2066" i="34"/>
  <c r="U2066" i="34"/>
  <c r="V2066" i="34"/>
  <c r="X2066" i="34"/>
  <c r="Y2066" i="34"/>
  <c r="Z2066" i="34"/>
  <c r="N2067" i="34"/>
  <c r="R2067" i="34"/>
  <c r="S2067" i="34"/>
  <c r="T2067" i="34"/>
  <c r="U2067" i="34"/>
  <c r="V2067" i="34"/>
  <c r="X2067" i="34"/>
  <c r="Y2067" i="34"/>
  <c r="Z2067" i="34"/>
  <c r="N2068" i="34"/>
  <c r="R2068" i="34"/>
  <c r="S2068" i="34"/>
  <c r="T2068" i="34"/>
  <c r="U2068" i="34"/>
  <c r="V2068" i="34"/>
  <c r="X2068" i="34"/>
  <c r="Y2068" i="34"/>
  <c r="Z2068" i="34"/>
  <c r="N2069" i="34"/>
  <c r="R2069" i="34"/>
  <c r="S2069" i="34"/>
  <c r="T2069" i="34"/>
  <c r="U2069" i="34"/>
  <c r="V2069" i="34"/>
  <c r="X2069" i="34"/>
  <c r="Y2069" i="34"/>
  <c r="Z2069" i="34"/>
  <c r="N2070" i="34"/>
  <c r="R2070" i="34"/>
  <c r="S2070" i="34"/>
  <c r="T2070" i="34"/>
  <c r="U2070" i="34"/>
  <c r="V2070" i="34"/>
  <c r="X2070" i="34"/>
  <c r="Y2070" i="34"/>
  <c r="Z2070" i="34"/>
  <c r="N2071" i="34"/>
  <c r="R2071" i="34"/>
  <c r="S2071" i="34"/>
  <c r="T2071" i="34"/>
  <c r="U2071" i="34"/>
  <c r="V2071" i="34"/>
  <c r="X2071" i="34"/>
  <c r="Y2071" i="34"/>
  <c r="Z2071" i="34"/>
  <c r="N2072" i="34"/>
  <c r="R2072" i="34"/>
  <c r="S2072" i="34"/>
  <c r="T2072" i="34"/>
  <c r="U2072" i="34"/>
  <c r="V2072" i="34"/>
  <c r="X2072" i="34"/>
  <c r="Y2072" i="34"/>
  <c r="Z2072" i="34"/>
  <c r="N2073" i="34"/>
  <c r="R2073" i="34"/>
  <c r="S2073" i="34"/>
  <c r="T2073" i="34"/>
  <c r="U2073" i="34"/>
  <c r="V2073" i="34"/>
  <c r="X2073" i="34"/>
  <c r="Y2073" i="34"/>
  <c r="Z2073" i="34"/>
  <c r="N2074" i="34"/>
  <c r="R2074" i="34"/>
  <c r="S2074" i="34"/>
  <c r="T2074" i="34"/>
  <c r="U2074" i="34"/>
  <c r="V2074" i="34"/>
  <c r="X2074" i="34"/>
  <c r="Y2074" i="34"/>
  <c r="Z2074" i="34"/>
  <c r="N2075" i="34"/>
  <c r="R2075" i="34"/>
  <c r="S2075" i="34"/>
  <c r="T2075" i="34"/>
  <c r="U2075" i="34"/>
  <c r="V2075" i="34"/>
  <c r="X2075" i="34"/>
  <c r="Y2075" i="34"/>
  <c r="Z2075" i="34"/>
  <c r="N2076" i="34"/>
  <c r="R2076" i="34"/>
  <c r="S2076" i="34"/>
  <c r="T2076" i="34"/>
  <c r="U2076" i="34"/>
  <c r="V2076" i="34"/>
  <c r="X2076" i="34"/>
  <c r="Y2076" i="34"/>
  <c r="Z2076" i="34"/>
  <c r="N2077" i="34"/>
  <c r="R2077" i="34"/>
  <c r="S2077" i="34"/>
  <c r="T2077" i="34"/>
  <c r="U2077" i="34"/>
  <c r="V2077" i="34"/>
  <c r="X2077" i="34"/>
  <c r="Y2077" i="34"/>
  <c r="Z2077" i="34"/>
  <c r="N2078" i="34"/>
  <c r="R2078" i="34"/>
  <c r="S2078" i="34"/>
  <c r="T2078" i="34"/>
  <c r="U2078" i="34"/>
  <c r="V2078" i="34"/>
  <c r="X2078" i="34"/>
  <c r="Y2078" i="34"/>
  <c r="Z2078" i="34"/>
  <c r="N2079" i="34"/>
  <c r="R2079" i="34"/>
  <c r="S2079" i="34"/>
  <c r="T2079" i="34"/>
  <c r="U2079" i="34"/>
  <c r="V2079" i="34"/>
  <c r="X2079" i="34"/>
  <c r="Y2079" i="34"/>
  <c r="Z2079" i="34"/>
  <c r="N2080" i="34"/>
  <c r="R2080" i="34"/>
  <c r="S2080" i="34"/>
  <c r="T2080" i="34"/>
  <c r="U2080" i="34"/>
  <c r="V2080" i="34"/>
  <c r="X2080" i="34"/>
  <c r="Y2080" i="34"/>
  <c r="Z2080" i="34"/>
  <c r="N2081" i="34"/>
  <c r="R2081" i="34"/>
  <c r="S2081" i="34"/>
  <c r="T2081" i="34"/>
  <c r="U2081" i="34"/>
  <c r="V2081" i="34"/>
  <c r="X2081" i="34"/>
  <c r="Y2081" i="34"/>
  <c r="Z2081" i="34"/>
  <c r="N2082" i="34"/>
  <c r="R2082" i="34"/>
  <c r="S2082" i="34"/>
  <c r="T2082" i="34"/>
  <c r="U2082" i="34"/>
  <c r="V2082" i="34"/>
  <c r="X2082" i="34"/>
  <c r="Y2082" i="34"/>
  <c r="Z2082" i="34"/>
  <c r="N2083" i="34"/>
  <c r="R2083" i="34"/>
  <c r="S2083" i="34"/>
  <c r="T2083" i="34"/>
  <c r="U2083" i="34"/>
  <c r="V2083" i="34"/>
  <c r="X2083" i="34"/>
  <c r="Y2083" i="34"/>
  <c r="Z2083" i="34"/>
  <c r="N2084" i="34"/>
  <c r="R2084" i="34"/>
  <c r="S2084" i="34"/>
  <c r="T2084" i="34"/>
  <c r="U2084" i="34"/>
  <c r="V2084" i="34"/>
  <c r="X2084" i="34"/>
  <c r="Y2084" i="34"/>
  <c r="Z2084" i="34"/>
  <c r="N2085" i="34"/>
  <c r="R2085" i="34"/>
  <c r="S2085" i="34"/>
  <c r="T2085" i="34"/>
  <c r="U2085" i="34"/>
  <c r="V2085" i="34"/>
  <c r="X2085" i="34"/>
  <c r="Y2085" i="34"/>
  <c r="Z2085" i="34"/>
  <c r="N2086" i="34"/>
  <c r="R2086" i="34"/>
  <c r="S2086" i="34"/>
  <c r="T2086" i="34"/>
  <c r="U2086" i="34"/>
  <c r="V2086" i="34"/>
  <c r="X2086" i="34"/>
  <c r="Y2086" i="34"/>
  <c r="Z2086" i="34"/>
  <c r="N2087" i="34"/>
  <c r="R2087" i="34"/>
  <c r="S2087" i="34"/>
  <c r="T2087" i="34"/>
  <c r="U2087" i="34"/>
  <c r="V2087" i="34"/>
  <c r="X2087" i="34"/>
  <c r="Y2087" i="34"/>
  <c r="Z2087" i="34"/>
  <c r="N2088" i="34"/>
  <c r="R2088" i="34"/>
  <c r="S2088" i="34"/>
  <c r="T2088" i="34"/>
  <c r="U2088" i="34"/>
  <c r="V2088" i="34"/>
  <c r="X2088" i="34"/>
  <c r="Y2088" i="34"/>
  <c r="Z2088" i="34"/>
  <c r="N2089" i="34"/>
  <c r="R2089" i="34"/>
  <c r="S2089" i="34"/>
  <c r="T2089" i="34"/>
  <c r="U2089" i="34"/>
  <c r="V2089" i="34"/>
  <c r="X2089" i="34"/>
  <c r="Y2089" i="34"/>
  <c r="Z2089" i="34"/>
  <c r="N2090" i="34"/>
  <c r="R2090" i="34"/>
  <c r="S2090" i="34"/>
  <c r="T2090" i="34"/>
  <c r="U2090" i="34"/>
  <c r="V2090" i="34"/>
  <c r="X2090" i="34"/>
  <c r="Y2090" i="34"/>
  <c r="Z2090" i="34"/>
  <c r="N2091" i="34"/>
  <c r="R2091" i="34"/>
  <c r="S2091" i="34"/>
  <c r="T2091" i="34"/>
  <c r="U2091" i="34"/>
  <c r="V2091" i="34"/>
  <c r="X2091" i="34"/>
  <c r="Y2091" i="34"/>
  <c r="Z2091" i="34"/>
  <c r="N2092" i="34"/>
  <c r="R2092" i="34"/>
  <c r="S2092" i="34"/>
  <c r="T2092" i="34"/>
  <c r="U2092" i="34"/>
  <c r="V2092" i="34"/>
  <c r="X2092" i="34"/>
  <c r="Y2092" i="34"/>
  <c r="Z2092" i="34"/>
  <c r="N2093" i="34"/>
  <c r="R2093" i="34"/>
  <c r="S2093" i="34"/>
  <c r="T2093" i="34"/>
  <c r="U2093" i="34"/>
  <c r="V2093" i="34"/>
  <c r="X2093" i="34"/>
  <c r="Y2093" i="34"/>
  <c r="Z2093" i="34"/>
  <c r="N2094" i="34"/>
  <c r="R2094" i="34"/>
  <c r="S2094" i="34"/>
  <c r="T2094" i="34"/>
  <c r="U2094" i="34"/>
  <c r="V2094" i="34"/>
  <c r="X2094" i="34"/>
  <c r="Y2094" i="34"/>
  <c r="Z2094" i="34"/>
  <c r="N2095" i="34"/>
  <c r="R2095" i="34"/>
  <c r="S2095" i="34"/>
  <c r="T2095" i="34"/>
  <c r="U2095" i="34"/>
  <c r="V2095" i="34"/>
  <c r="X2095" i="34"/>
  <c r="Y2095" i="34"/>
  <c r="Z2095" i="34"/>
  <c r="N2096" i="34"/>
  <c r="R2096" i="34"/>
  <c r="S2096" i="34"/>
  <c r="T2096" i="34"/>
  <c r="U2096" i="34"/>
  <c r="V2096" i="34"/>
  <c r="X2096" i="34"/>
  <c r="Y2096" i="34"/>
  <c r="Z2096" i="34"/>
  <c r="N2097" i="34"/>
  <c r="R2097" i="34"/>
  <c r="S2097" i="34"/>
  <c r="T2097" i="34"/>
  <c r="U2097" i="34"/>
  <c r="V2097" i="34"/>
  <c r="X2097" i="34"/>
  <c r="Y2097" i="34"/>
  <c r="Z2097" i="34"/>
  <c r="N2098" i="34"/>
  <c r="R2098" i="34"/>
  <c r="S2098" i="34"/>
  <c r="T2098" i="34"/>
  <c r="U2098" i="34"/>
  <c r="V2098" i="34"/>
  <c r="X2098" i="34"/>
  <c r="Y2098" i="34"/>
  <c r="Z2098" i="34"/>
  <c r="N2099" i="34"/>
  <c r="R2099" i="34"/>
  <c r="S2099" i="34"/>
  <c r="T2099" i="34"/>
  <c r="U2099" i="34"/>
  <c r="V2099" i="34"/>
  <c r="X2099" i="34"/>
  <c r="Y2099" i="34"/>
  <c r="Z2099" i="34"/>
  <c r="N2100" i="34"/>
  <c r="R2100" i="34"/>
  <c r="S2100" i="34"/>
  <c r="T2100" i="34"/>
  <c r="U2100" i="34"/>
  <c r="V2100" i="34"/>
  <c r="X2100" i="34"/>
  <c r="Y2100" i="34"/>
  <c r="Z2100" i="34"/>
  <c r="N2101" i="34"/>
  <c r="R2101" i="34"/>
  <c r="S2101" i="34"/>
  <c r="T2101" i="34"/>
  <c r="U2101" i="34"/>
  <c r="V2101" i="34"/>
  <c r="X2101" i="34"/>
  <c r="Y2101" i="34"/>
  <c r="Z2101" i="34"/>
  <c r="N2102" i="34"/>
  <c r="R2102" i="34"/>
  <c r="S2102" i="34"/>
  <c r="T2102" i="34"/>
  <c r="U2102" i="34"/>
  <c r="V2102" i="34"/>
  <c r="X2102" i="34"/>
  <c r="Y2102" i="34"/>
  <c r="Z2102" i="34"/>
  <c r="N2103" i="34"/>
  <c r="R2103" i="34"/>
  <c r="S2103" i="34"/>
  <c r="T2103" i="34"/>
  <c r="U2103" i="34"/>
  <c r="V2103" i="34"/>
  <c r="X2103" i="34"/>
  <c r="Y2103" i="34"/>
  <c r="Z2103" i="34"/>
  <c r="N2104" i="34"/>
  <c r="R2104" i="34"/>
  <c r="S2104" i="34"/>
  <c r="T2104" i="34"/>
  <c r="U2104" i="34"/>
  <c r="V2104" i="34"/>
  <c r="X2104" i="34"/>
  <c r="Y2104" i="34"/>
  <c r="Z2104" i="34"/>
  <c r="N2105" i="34"/>
  <c r="R2105" i="34"/>
  <c r="S2105" i="34"/>
  <c r="T2105" i="34"/>
  <c r="U2105" i="34"/>
  <c r="V2105" i="34"/>
  <c r="X2105" i="34"/>
  <c r="Y2105" i="34"/>
  <c r="Z2105" i="34"/>
  <c r="N2106" i="34"/>
  <c r="R2106" i="34"/>
  <c r="S2106" i="34"/>
  <c r="T2106" i="34"/>
  <c r="U2106" i="34"/>
  <c r="V2106" i="34"/>
  <c r="X2106" i="34"/>
  <c r="Y2106" i="34"/>
  <c r="Z2106" i="34"/>
  <c r="N2107" i="34"/>
  <c r="R2107" i="34"/>
  <c r="S2107" i="34"/>
  <c r="T2107" i="34"/>
  <c r="U2107" i="34"/>
  <c r="V2107" i="34"/>
  <c r="X2107" i="34"/>
  <c r="Y2107" i="34"/>
  <c r="Z2107" i="34"/>
  <c r="N2108" i="34"/>
  <c r="R2108" i="34"/>
  <c r="S2108" i="34"/>
  <c r="T2108" i="34"/>
  <c r="U2108" i="34"/>
  <c r="V2108" i="34"/>
  <c r="X2108" i="34"/>
  <c r="Y2108" i="34"/>
  <c r="Z2108" i="34"/>
  <c r="N2109" i="34"/>
  <c r="R2109" i="34"/>
  <c r="S2109" i="34"/>
  <c r="T2109" i="34"/>
  <c r="U2109" i="34"/>
  <c r="V2109" i="34"/>
  <c r="X2109" i="34"/>
  <c r="Y2109" i="34"/>
  <c r="Z2109" i="34"/>
  <c r="N2110" i="34"/>
  <c r="R2110" i="34"/>
  <c r="S2110" i="34"/>
  <c r="T2110" i="34"/>
  <c r="U2110" i="34"/>
  <c r="V2110" i="34"/>
  <c r="X2110" i="34"/>
  <c r="Y2110" i="34"/>
  <c r="Z2110" i="34"/>
  <c r="N2111" i="34"/>
  <c r="R2111" i="34"/>
  <c r="S2111" i="34"/>
  <c r="T2111" i="34"/>
  <c r="U2111" i="34"/>
  <c r="V2111" i="34"/>
  <c r="X2111" i="34"/>
  <c r="Y2111" i="34"/>
  <c r="Z2111" i="34"/>
  <c r="N2112" i="34"/>
  <c r="R2112" i="34"/>
  <c r="S2112" i="34"/>
  <c r="T2112" i="34"/>
  <c r="U2112" i="34"/>
  <c r="V2112" i="34"/>
  <c r="X2112" i="34"/>
  <c r="Y2112" i="34"/>
  <c r="Z2112" i="34"/>
  <c r="N2113" i="34"/>
  <c r="R2113" i="34"/>
  <c r="S2113" i="34"/>
  <c r="T2113" i="34"/>
  <c r="U2113" i="34"/>
  <c r="V2113" i="34"/>
  <c r="X2113" i="34"/>
  <c r="Y2113" i="34"/>
  <c r="Z2113" i="34"/>
  <c r="N2114" i="34"/>
  <c r="R2114" i="34"/>
  <c r="S2114" i="34"/>
  <c r="T2114" i="34"/>
  <c r="U2114" i="34"/>
  <c r="V2114" i="34"/>
  <c r="X2114" i="34"/>
  <c r="Y2114" i="34"/>
  <c r="Z2114" i="34"/>
  <c r="N2115" i="34"/>
  <c r="R2115" i="34"/>
  <c r="S2115" i="34"/>
  <c r="T2115" i="34"/>
  <c r="U2115" i="34"/>
  <c r="V2115" i="34"/>
  <c r="X2115" i="34"/>
  <c r="Y2115" i="34"/>
  <c r="Z2115" i="34"/>
  <c r="N2116" i="34"/>
  <c r="R2116" i="34"/>
  <c r="S2116" i="34"/>
  <c r="T2116" i="34"/>
  <c r="U2116" i="34"/>
  <c r="V2116" i="34"/>
  <c r="X2116" i="34"/>
  <c r="Y2116" i="34"/>
  <c r="Z2116" i="34"/>
  <c r="N2117" i="34"/>
  <c r="R2117" i="34"/>
  <c r="S2117" i="34"/>
  <c r="T2117" i="34"/>
  <c r="U2117" i="34"/>
  <c r="V2117" i="34"/>
  <c r="X2117" i="34"/>
  <c r="Y2117" i="34"/>
  <c r="Z2117" i="34"/>
  <c r="N2118" i="34"/>
  <c r="R2118" i="34"/>
  <c r="S2118" i="34"/>
  <c r="T2118" i="34"/>
  <c r="U2118" i="34"/>
  <c r="V2118" i="34"/>
  <c r="X2118" i="34"/>
  <c r="Y2118" i="34"/>
  <c r="Z2118" i="34"/>
  <c r="N2119" i="34"/>
  <c r="R2119" i="34"/>
  <c r="S2119" i="34"/>
  <c r="T2119" i="34"/>
  <c r="U2119" i="34"/>
  <c r="V2119" i="34"/>
  <c r="X2119" i="34"/>
  <c r="Y2119" i="34"/>
  <c r="Z2119" i="34"/>
  <c r="N2120" i="34"/>
  <c r="R2120" i="34"/>
  <c r="S2120" i="34"/>
  <c r="T2120" i="34"/>
  <c r="U2120" i="34"/>
  <c r="V2120" i="34"/>
  <c r="X2120" i="34"/>
  <c r="Y2120" i="34"/>
  <c r="Z2120" i="34"/>
  <c r="N2121" i="34"/>
  <c r="R2121" i="34"/>
  <c r="S2121" i="34"/>
  <c r="T2121" i="34"/>
  <c r="U2121" i="34"/>
  <c r="V2121" i="34"/>
  <c r="X2121" i="34"/>
  <c r="Y2121" i="34"/>
  <c r="Z2121" i="34"/>
  <c r="N2122" i="34"/>
  <c r="R2122" i="34"/>
  <c r="S2122" i="34"/>
  <c r="T2122" i="34"/>
  <c r="U2122" i="34"/>
  <c r="V2122" i="34"/>
  <c r="X2122" i="34"/>
  <c r="Y2122" i="34"/>
  <c r="Z2122" i="34"/>
  <c r="N2123" i="34"/>
  <c r="R2123" i="34"/>
  <c r="S2123" i="34"/>
  <c r="T2123" i="34"/>
  <c r="U2123" i="34"/>
  <c r="V2123" i="34"/>
  <c r="X2123" i="34"/>
  <c r="Y2123" i="34"/>
  <c r="Z2123" i="34"/>
  <c r="N2124" i="34"/>
  <c r="R2124" i="34"/>
  <c r="S2124" i="34"/>
  <c r="T2124" i="34"/>
  <c r="U2124" i="34"/>
  <c r="V2124" i="34"/>
  <c r="X2124" i="34"/>
  <c r="Y2124" i="34"/>
  <c r="Z2124" i="34"/>
  <c r="N2125" i="34"/>
  <c r="R2125" i="34"/>
  <c r="S2125" i="34"/>
  <c r="T2125" i="34"/>
  <c r="U2125" i="34"/>
  <c r="V2125" i="34"/>
  <c r="X2125" i="34"/>
  <c r="Y2125" i="34"/>
  <c r="Z2125" i="34"/>
  <c r="N2126" i="34"/>
  <c r="R2126" i="34"/>
  <c r="S2126" i="34"/>
  <c r="T2126" i="34"/>
  <c r="U2126" i="34"/>
  <c r="V2126" i="34"/>
  <c r="X2126" i="34"/>
  <c r="Y2126" i="34"/>
  <c r="Z2126" i="34"/>
  <c r="N2127" i="34"/>
  <c r="R2127" i="34"/>
  <c r="S2127" i="34"/>
  <c r="T2127" i="34"/>
  <c r="U2127" i="34"/>
  <c r="V2127" i="34"/>
  <c r="X2127" i="34"/>
  <c r="Y2127" i="34"/>
  <c r="Z2127" i="34"/>
  <c r="N2128" i="34"/>
  <c r="R2128" i="34"/>
  <c r="S2128" i="34"/>
  <c r="T2128" i="34"/>
  <c r="U2128" i="34"/>
  <c r="V2128" i="34"/>
  <c r="X2128" i="34"/>
  <c r="Y2128" i="34"/>
  <c r="Z2128" i="34"/>
  <c r="N2129" i="34"/>
  <c r="R2129" i="34"/>
  <c r="S2129" i="34"/>
  <c r="T2129" i="34"/>
  <c r="U2129" i="34"/>
  <c r="V2129" i="34"/>
  <c r="X2129" i="34"/>
  <c r="Y2129" i="34"/>
  <c r="Z2129" i="34"/>
  <c r="N2130" i="34"/>
  <c r="R2130" i="34"/>
  <c r="S2130" i="34"/>
  <c r="T2130" i="34"/>
  <c r="U2130" i="34"/>
  <c r="V2130" i="34"/>
  <c r="X2130" i="34"/>
  <c r="Y2130" i="34"/>
  <c r="Z2130" i="34"/>
  <c r="N2131" i="34"/>
  <c r="R2131" i="34"/>
  <c r="S2131" i="34"/>
  <c r="T2131" i="34"/>
  <c r="U2131" i="34"/>
  <c r="V2131" i="34"/>
  <c r="X2131" i="34"/>
  <c r="Y2131" i="34"/>
  <c r="Z2131" i="34"/>
  <c r="N2132" i="34"/>
  <c r="R2132" i="34"/>
  <c r="S2132" i="34"/>
  <c r="T2132" i="34"/>
  <c r="U2132" i="34"/>
  <c r="V2132" i="34"/>
  <c r="X2132" i="34"/>
  <c r="Y2132" i="34"/>
  <c r="Z2132" i="34"/>
  <c r="N2133" i="34"/>
  <c r="R2133" i="34"/>
  <c r="S2133" i="34"/>
  <c r="T2133" i="34"/>
  <c r="U2133" i="34"/>
  <c r="V2133" i="34"/>
  <c r="X2133" i="34"/>
  <c r="Y2133" i="34"/>
  <c r="Z2133" i="34"/>
  <c r="N2134" i="34"/>
  <c r="R2134" i="34"/>
  <c r="S2134" i="34"/>
  <c r="T2134" i="34"/>
  <c r="U2134" i="34"/>
  <c r="V2134" i="34"/>
  <c r="X2134" i="34"/>
  <c r="Y2134" i="34"/>
  <c r="Z2134" i="34"/>
  <c r="N2135" i="34"/>
  <c r="R2135" i="34"/>
  <c r="S2135" i="34"/>
  <c r="T2135" i="34"/>
  <c r="U2135" i="34"/>
  <c r="V2135" i="34"/>
  <c r="X2135" i="34"/>
  <c r="Y2135" i="34"/>
  <c r="Z2135" i="34"/>
  <c r="N2136" i="34"/>
  <c r="R2136" i="34"/>
  <c r="S2136" i="34"/>
  <c r="T2136" i="34"/>
  <c r="U2136" i="34"/>
  <c r="V2136" i="34"/>
  <c r="X2136" i="34"/>
  <c r="Y2136" i="34"/>
  <c r="Z2136" i="34"/>
  <c r="N2137" i="34"/>
  <c r="R2137" i="34"/>
  <c r="S2137" i="34"/>
  <c r="T2137" i="34"/>
  <c r="U2137" i="34"/>
  <c r="V2137" i="34"/>
  <c r="X2137" i="34"/>
  <c r="Y2137" i="34"/>
  <c r="Z2137" i="34"/>
  <c r="N2138" i="34"/>
  <c r="R2138" i="34"/>
  <c r="S2138" i="34"/>
  <c r="T2138" i="34"/>
  <c r="U2138" i="34"/>
  <c r="V2138" i="34"/>
  <c r="X2138" i="34"/>
  <c r="Y2138" i="34"/>
  <c r="Z2138" i="34"/>
  <c r="N2139" i="34"/>
  <c r="R2139" i="34"/>
  <c r="S2139" i="34"/>
  <c r="T2139" i="34"/>
  <c r="U2139" i="34"/>
  <c r="V2139" i="34"/>
  <c r="X2139" i="34"/>
  <c r="Y2139" i="34"/>
  <c r="Z2139" i="34"/>
  <c r="N2140" i="34"/>
  <c r="R2140" i="34"/>
  <c r="S2140" i="34"/>
  <c r="T2140" i="34"/>
  <c r="U2140" i="34"/>
  <c r="V2140" i="34"/>
  <c r="X2140" i="34"/>
  <c r="Y2140" i="34"/>
  <c r="Z2140" i="34"/>
  <c r="N2141" i="34"/>
  <c r="R2141" i="34"/>
  <c r="S2141" i="34"/>
  <c r="T2141" i="34"/>
  <c r="U2141" i="34"/>
  <c r="V2141" i="34"/>
  <c r="X2141" i="34"/>
  <c r="Y2141" i="34"/>
  <c r="Z2141" i="34"/>
  <c r="N2142" i="34"/>
  <c r="R2142" i="34"/>
  <c r="S2142" i="34"/>
  <c r="T2142" i="34"/>
  <c r="U2142" i="34"/>
  <c r="V2142" i="34"/>
  <c r="X2142" i="34"/>
  <c r="Y2142" i="34"/>
  <c r="Z2142" i="34"/>
  <c r="N2143" i="34"/>
  <c r="R2143" i="34"/>
  <c r="S2143" i="34"/>
  <c r="T2143" i="34"/>
  <c r="U2143" i="34"/>
  <c r="V2143" i="34"/>
  <c r="X2143" i="34"/>
  <c r="Y2143" i="34"/>
  <c r="Z2143" i="34"/>
  <c r="N2144" i="34"/>
  <c r="R2144" i="34"/>
  <c r="S2144" i="34"/>
  <c r="T2144" i="34"/>
  <c r="U2144" i="34"/>
  <c r="V2144" i="34"/>
  <c r="X2144" i="34"/>
  <c r="Y2144" i="34"/>
  <c r="Z2144" i="34"/>
  <c r="N2145" i="34"/>
  <c r="R2145" i="34"/>
  <c r="S2145" i="34"/>
  <c r="T2145" i="34"/>
  <c r="U2145" i="34"/>
  <c r="V2145" i="34"/>
  <c r="X2145" i="34"/>
  <c r="Y2145" i="34"/>
  <c r="Z2145" i="34"/>
  <c r="N2146" i="34"/>
  <c r="R2146" i="34"/>
  <c r="S2146" i="34"/>
  <c r="T2146" i="34"/>
  <c r="U2146" i="34"/>
  <c r="V2146" i="34"/>
  <c r="X2146" i="34"/>
  <c r="Y2146" i="34"/>
  <c r="Z2146" i="34"/>
  <c r="N2147" i="34"/>
  <c r="R2147" i="34"/>
  <c r="S2147" i="34"/>
  <c r="T2147" i="34"/>
  <c r="U2147" i="34"/>
  <c r="V2147" i="34"/>
  <c r="X2147" i="34"/>
  <c r="Y2147" i="34"/>
  <c r="Z2147" i="34"/>
  <c r="N2148" i="34"/>
  <c r="R2148" i="34"/>
  <c r="S2148" i="34"/>
  <c r="T2148" i="34"/>
  <c r="U2148" i="34"/>
  <c r="V2148" i="34"/>
  <c r="X2148" i="34"/>
  <c r="Y2148" i="34"/>
  <c r="Z2148" i="34"/>
  <c r="N2149" i="34"/>
  <c r="R2149" i="34"/>
  <c r="S2149" i="34"/>
  <c r="T2149" i="34"/>
  <c r="U2149" i="34"/>
  <c r="V2149" i="34"/>
  <c r="X2149" i="34"/>
  <c r="Y2149" i="34"/>
  <c r="Z2149" i="34"/>
  <c r="N2150" i="34"/>
  <c r="R2150" i="34"/>
  <c r="S2150" i="34"/>
  <c r="T2150" i="34"/>
  <c r="U2150" i="34"/>
  <c r="V2150" i="34"/>
  <c r="X2150" i="34"/>
  <c r="Y2150" i="34"/>
  <c r="Z2150" i="34"/>
  <c r="N2151" i="34"/>
  <c r="R2151" i="34"/>
  <c r="S2151" i="34"/>
  <c r="T2151" i="34"/>
  <c r="U2151" i="34"/>
  <c r="V2151" i="34"/>
  <c r="X2151" i="34"/>
  <c r="Y2151" i="34"/>
  <c r="Z2151" i="34"/>
  <c r="N2152" i="34"/>
  <c r="R2152" i="34"/>
  <c r="S2152" i="34"/>
  <c r="T2152" i="34"/>
  <c r="U2152" i="34"/>
  <c r="V2152" i="34"/>
  <c r="X2152" i="34"/>
  <c r="Y2152" i="34"/>
  <c r="Z2152" i="34"/>
  <c r="N2153" i="34"/>
  <c r="R2153" i="34"/>
  <c r="S2153" i="34"/>
  <c r="T2153" i="34"/>
  <c r="U2153" i="34"/>
  <c r="V2153" i="34"/>
  <c r="X2153" i="34"/>
  <c r="Y2153" i="34"/>
  <c r="Z2153" i="34"/>
  <c r="N2154" i="34"/>
  <c r="R2154" i="34"/>
  <c r="S2154" i="34"/>
  <c r="T2154" i="34"/>
  <c r="U2154" i="34"/>
  <c r="V2154" i="34"/>
  <c r="X2154" i="34"/>
  <c r="Y2154" i="34"/>
  <c r="Z2154" i="34"/>
  <c r="N2155" i="34"/>
  <c r="R2155" i="34"/>
  <c r="S2155" i="34"/>
  <c r="T2155" i="34"/>
  <c r="U2155" i="34"/>
  <c r="V2155" i="34"/>
  <c r="X2155" i="34"/>
  <c r="Y2155" i="34"/>
  <c r="Z2155" i="34"/>
  <c r="N2156" i="34"/>
  <c r="R2156" i="34"/>
  <c r="S2156" i="34"/>
  <c r="T2156" i="34"/>
  <c r="U2156" i="34"/>
  <c r="V2156" i="34"/>
  <c r="X2156" i="34"/>
  <c r="Y2156" i="34"/>
  <c r="Z2156" i="34"/>
  <c r="N2157" i="34"/>
  <c r="R2157" i="34"/>
  <c r="S2157" i="34"/>
  <c r="T2157" i="34"/>
  <c r="U2157" i="34"/>
  <c r="V2157" i="34"/>
  <c r="X2157" i="34"/>
  <c r="Y2157" i="34"/>
  <c r="Z2157" i="34"/>
  <c r="N2158" i="34"/>
  <c r="R2158" i="34"/>
  <c r="S2158" i="34"/>
  <c r="T2158" i="34"/>
  <c r="U2158" i="34"/>
  <c r="V2158" i="34"/>
  <c r="X2158" i="34"/>
  <c r="Y2158" i="34"/>
  <c r="Z2158" i="34"/>
  <c r="N2159" i="34"/>
  <c r="R2159" i="34"/>
  <c r="S2159" i="34"/>
  <c r="T2159" i="34"/>
  <c r="U2159" i="34"/>
  <c r="V2159" i="34"/>
  <c r="X2159" i="34"/>
  <c r="Y2159" i="34"/>
  <c r="Z2159" i="34"/>
  <c r="N2160" i="34"/>
  <c r="R2160" i="34"/>
  <c r="S2160" i="34"/>
  <c r="T2160" i="34"/>
  <c r="U2160" i="34"/>
  <c r="V2160" i="34"/>
  <c r="X2160" i="34"/>
  <c r="Y2160" i="34"/>
  <c r="Z2160" i="34"/>
  <c r="N2161" i="34"/>
  <c r="R2161" i="34"/>
  <c r="S2161" i="34"/>
  <c r="T2161" i="34"/>
  <c r="U2161" i="34"/>
  <c r="V2161" i="34"/>
  <c r="X2161" i="34"/>
  <c r="Y2161" i="34"/>
  <c r="Z2161" i="34"/>
  <c r="N2162" i="34"/>
  <c r="R2162" i="34"/>
  <c r="S2162" i="34"/>
  <c r="T2162" i="34"/>
  <c r="U2162" i="34"/>
  <c r="V2162" i="34"/>
  <c r="X2162" i="34"/>
  <c r="Y2162" i="34"/>
  <c r="Z2162" i="34"/>
  <c r="N2163" i="34"/>
  <c r="R2163" i="34"/>
  <c r="S2163" i="34"/>
  <c r="T2163" i="34"/>
  <c r="U2163" i="34"/>
  <c r="V2163" i="34"/>
  <c r="X2163" i="34"/>
  <c r="Y2163" i="34"/>
  <c r="Z2163" i="34"/>
  <c r="N2164" i="34"/>
  <c r="R2164" i="34"/>
  <c r="S2164" i="34"/>
  <c r="T2164" i="34"/>
  <c r="U2164" i="34"/>
  <c r="V2164" i="34"/>
  <c r="X2164" i="34"/>
  <c r="Y2164" i="34"/>
  <c r="Z2164" i="34"/>
  <c r="N2165" i="34"/>
  <c r="R2165" i="34"/>
  <c r="S2165" i="34"/>
  <c r="T2165" i="34"/>
  <c r="U2165" i="34"/>
  <c r="V2165" i="34"/>
  <c r="X2165" i="34"/>
  <c r="Y2165" i="34"/>
  <c r="Z2165" i="34"/>
  <c r="N2166" i="34"/>
  <c r="R2166" i="34"/>
  <c r="S2166" i="34"/>
  <c r="T2166" i="34"/>
  <c r="U2166" i="34"/>
  <c r="V2166" i="34"/>
  <c r="X2166" i="34"/>
  <c r="Y2166" i="34"/>
  <c r="Z2166" i="34"/>
  <c r="N2167" i="34"/>
  <c r="R2167" i="34"/>
  <c r="S2167" i="34"/>
  <c r="T2167" i="34"/>
  <c r="U2167" i="34"/>
  <c r="V2167" i="34"/>
  <c r="X2167" i="34"/>
  <c r="Y2167" i="34"/>
  <c r="Z2167" i="34"/>
  <c r="N2168" i="34"/>
  <c r="R2168" i="34"/>
  <c r="S2168" i="34"/>
  <c r="T2168" i="34"/>
  <c r="U2168" i="34"/>
  <c r="V2168" i="34"/>
  <c r="X2168" i="34"/>
  <c r="Y2168" i="34"/>
  <c r="Z2168" i="34"/>
  <c r="N2169" i="34"/>
  <c r="R2169" i="34"/>
  <c r="S2169" i="34"/>
  <c r="T2169" i="34"/>
  <c r="U2169" i="34"/>
  <c r="V2169" i="34"/>
  <c r="X2169" i="34"/>
  <c r="Y2169" i="34"/>
  <c r="Z2169" i="34"/>
  <c r="N2170" i="34"/>
  <c r="R2170" i="34"/>
  <c r="S2170" i="34"/>
  <c r="T2170" i="34"/>
  <c r="U2170" i="34"/>
  <c r="V2170" i="34"/>
  <c r="X2170" i="34"/>
  <c r="Y2170" i="34"/>
  <c r="Z2170" i="34"/>
  <c r="N2171" i="34"/>
  <c r="R2171" i="34"/>
  <c r="S2171" i="34"/>
  <c r="T2171" i="34"/>
  <c r="U2171" i="34"/>
  <c r="V2171" i="34"/>
  <c r="X2171" i="34"/>
  <c r="Y2171" i="34"/>
  <c r="Z2171" i="34"/>
  <c r="N2172" i="34"/>
  <c r="R2172" i="34"/>
  <c r="S2172" i="34"/>
  <c r="T2172" i="34"/>
  <c r="U2172" i="34"/>
  <c r="V2172" i="34"/>
  <c r="X2172" i="34"/>
  <c r="Y2172" i="34"/>
  <c r="Z2172" i="34"/>
  <c r="N2173" i="34"/>
  <c r="R2173" i="34"/>
  <c r="S2173" i="34"/>
  <c r="T2173" i="34"/>
  <c r="U2173" i="34"/>
  <c r="V2173" i="34"/>
  <c r="X2173" i="34"/>
  <c r="Y2173" i="34"/>
  <c r="Z2173" i="34"/>
  <c r="N2174" i="34"/>
  <c r="R2174" i="34"/>
  <c r="S2174" i="34"/>
  <c r="T2174" i="34"/>
  <c r="U2174" i="34"/>
  <c r="V2174" i="34"/>
  <c r="X2174" i="34"/>
  <c r="Y2174" i="34"/>
  <c r="Z2174" i="34"/>
  <c r="N2175" i="34"/>
  <c r="R2175" i="34"/>
  <c r="S2175" i="34"/>
  <c r="T2175" i="34"/>
  <c r="U2175" i="34"/>
  <c r="V2175" i="34"/>
  <c r="X2175" i="34"/>
  <c r="Y2175" i="34"/>
  <c r="Z2175" i="34"/>
  <c r="N2176" i="34"/>
  <c r="R2176" i="34"/>
  <c r="S2176" i="34"/>
  <c r="T2176" i="34"/>
  <c r="U2176" i="34"/>
  <c r="V2176" i="34"/>
  <c r="X2176" i="34"/>
  <c r="Y2176" i="34"/>
  <c r="Z2176" i="34"/>
  <c r="N2177" i="34"/>
  <c r="R2177" i="34"/>
  <c r="S2177" i="34"/>
  <c r="T2177" i="34"/>
  <c r="U2177" i="34"/>
  <c r="V2177" i="34"/>
  <c r="X2177" i="34"/>
  <c r="Y2177" i="34"/>
  <c r="Z2177" i="34"/>
  <c r="N2178" i="34"/>
  <c r="R2178" i="34"/>
  <c r="S2178" i="34"/>
  <c r="T2178" i="34"/>
  <c r="U2178" i="34"/>
  <c r="V2178" i="34"/>
  <c r="X2178" i="34"/>
  <c r="Y2178" i="34"/>
  <c r="Z2178" i="34"/>
  <c r="N2179" i="34"/>
  <c r="R2179" i="34"/>
  <c r="S2179" i="34"/>
  <c r="T2179" i="34"/>
  <c r="U2179" i="34"/>
  <c r="V2179" i="34"/>
  <c r="X2179" i="34"/>
  <c r="Y2179" i="34"/>
  <c r="Z2179" i="34"/>
  <c r="N2180" i="34"/>
  <c r="R2180" i="34"/>
  <c r="S2180" i="34"/>
  <c r="T2180" i="34"/>
  <c r="U2180" i="34"/>
  <c r="V2180" i="34"/>
  <c r="X2180" i="34"/>
  <c r="Y2180" i="34"/>
  <c r="Z2180" i="34"/>
  <c r="N2181" i="34"/>
  <c r="R2181" i="34"/>
  <c r="S2181" i="34"/>
  <c r="T2181" i="34"/>
  <c r="U2181" i="34"/>
  <c r="V2181" i="34"/>
  <c r="X2181" i="34"/>
  <c r="Y2181" i="34"/>
  <c r="Z2181" i="34"/>
  <c r="N2182" i="34"/>
  <c r="R2182" i="34"/>
  <c r="S2182" i="34"/>
  <c r="T2182" i="34"/>
  <c r="U2182" i="34"/>
  <c r="V2182" i="34"/>
  <c r="X2182" i="34"/>
  <c r="Y2182" i="34"/>
  <c r="Z2182" i="34"/>
  <c r="N2183" i="34"/>
  <c r="R2183" i="34"/>
  <c r="S2183" i="34"/>
  <c r="T2183" i="34"/>
  <c r="U2183" i="34"/>
  <c r="V2183" i="34"/>
  <c r="X2183" i="34"/>
  <c r="Y2183" i="34"/>
  <c r="Z2183" i="34"/>
  <c r="N2184" i="34"/>
  <c r="R2184" i="34"/>
  <c r="S2184" i="34"/>
  <c r="T2184" i="34"/>
  <c r="U2184" i="34"/>
  <c r="V2184" i="34"/>
  <c r="X2184" i="34"/>
  <c r="Y2184" i="34"/>
  <c r="Z2184" i="34"/>
  <c r="N2185" i="34"/>
  <c r="R2185" i="34"/>
  <c r="S2185" i="34"/>
  <c r="T2185" i="34"/>
  <c r="U2185" i="34"/>
  <c r="V2185" i="34"/>
  <c r="X2185" i="34"/>
  <c r="Y2185" i="34"/>
  <c r="Z2185" i="34"/>
  <c r="N2186" i="34"/>
  <c r="R2186" i="34"/>
  <c r="S2186" i="34"/>
  <c r="T2186" i="34"/>
  <c r="U2186" i="34"/>
  <c r="V2186" i="34"/>
  <c r="X2186" i="34"/>
  <c r="Y2186" i="34"/>
  <c r="Z2186" i="34"/>
  <c r="N2187" i="34"/>
  <c r="R2187" i="34"/>
  <c r="S2187" i="34"/>
  <c r="T2187" i="34"/>
  <c r="U2187" i="34"/>
  <c r="V2187" i="34"/>
  <c r="X2187" i="34"/>
  <c r="Y2187" i="34"/>
  <c r="Z2187" i="34"/>
  <c r="N2188" i="34"/>
  <c r="R2188" i="34"/>
  <c r="S2188" i="34"/>
  <c r="T2188" i="34"/>
  <c r="U2188" i="34"/>
  <c r="V2188" i="34"/>
  <c r="X2188" i="34"/>
  <c r="Y2188" i="34"/>
  <c r="Z2188" i="34"/>
  <c r="N2189" i="34"/>
  <c r="R2189" i="34"/>
  <c r="S2189" i="34"/>
  <c r="T2189" i="34"/>
  <c r="U2189" i="34"/>
  <c r="V2189" i="34"/>
  <c r="X2189" i="34"/>
  <c r="Y2189" i="34"/>
  <c r="Z2189" i="34"/>
  <c r="N2190" i="34"/>
  <c r="R2190" i="34"/>
  <c r="S2190" i="34"/>
  <c r="T2190" i="34"/>
  <c r="U2190" i="34"/>
  <c r="V2190" i="34"/>
  <c r="X2190" i="34"/>
  <c r="Y2190" i="34"/>
  <c r="Z2190" i="34"/>
  <c r="N2191" i="34"/>
  <c r="R2191" i="34"/>
  <c r="S2191" i="34"/>
  <c r="T2191" i="34"/>
  <c r="U2191" i="34"/>
  <c r="V2191" i="34"/>
  <c r="X2191" i="34"/>
  <c r="Y2191" i="34"/>
  <c r="Z2191" i="34"/>
  <c r="N2192" i="34"/>
  <c r="R2192" i="34"/>
  <c r="S2192" i="34"/>
  <c r="T2192" i="34"/>
  <c r="U2192" i="34"/>
  <c r="V2192" i="34"/>
  <c r="X2192" i="34"/>
  <c r="Y2192" i="34"/>
  <c r="Z2192" i="34"/>
  <c r="N2193" i="34"/>
  <c r="R2193" i="34"/>
  <c r="S2193" i="34"/>
  <c r="T2193" i="34"/>
  <c r="U2193" i="34"/>
  <c r="V2193" i="34"/>
  <c r="X2193" i="34"/>
  <c r="Y2193" i="34"/>
  <c r="Z2193" i="34"/>
  <c r="N2194" i="34"/>
  <c r="R2194" i="34"/>
  <c r="S2194" i="34"/>
  <c r="T2194" i="34"/>
  <c r="U2194" i="34"/>
  <c r="V2194" i="34"/>
  <c r="X2194" i="34"/>
  <c r="Y2194" i="34"/>
  <c r="Z2194" i="34"/>
  <c r="N2195" i="34"/>
  <c r="R2195" i="34"/>
  <c r="S2195" i="34"/>
  <c r="T2195" i="34"/>
  <c r="U2195" i="34"/>
  <c r="V2195" i="34"/>
  <c r="X2195" i="34"/>
  <c r="Y2195" i="34"/>
  <c r="Z2195" i="34"/>
  <c r="N2196" i="34"/>
  <c r="R2196" i="34"/>
  <c r="S2196" i="34"/>
  <c r="T2196" i="34"/>
  <c r="U2196" i="34"/>
  <c r="V2196" i="34"/>
  <c r="X2196" i="34"/>
  <c r="Y2196" i="34"/>
  <c r="Z2196" i="34"/>
  <c r="N2197" i="34"/>
  <c r="R2197" i="34"/>
  <c r="S2197" i="34"/>
  <c r="T2197" i="34"/>
  <c r="U2197" i="34"/>
  <c r="V2197" i="34"/>
  <c r="X2197" i="34"/>
  <c r="Y2197" i="34"/>
  <c r="Z2197" i="34"/>
  <c r="N2198" i="34"/>
  <c r="R2198" i="34"/>
  <c r="S2198" i="34"/>
  <c r="T2198" i="34"/>
  <c r="U2198" i="34"/>
  <c r="V2198" i="34"/>
  <c r="X2198" i="34"/>
  <c r="Y2198" i="34"/>
  <c r="Z2198" i="34"/>
  <c r="N2199" i="34"/>
  <c r="R2199" i="34"/>
  <c r="S2199" i="34"/>
  <c r="T2199" i="34"/>
  <c r="U2199" i="34"/>
  <c r="V2199" i="34"/>
  <c r="X2199" i="34"/>
  <c r="Y2199" i="34"/>
  <c r="Z2199" i="34"/>
  <c r="N2200" i="34"/>
  <c r="R2200" i="34"/>
  <c r="S2200" i="34"/>
  <c r="T2200" i="34"/>
  <c r="U2200" i="34"/>
  <c r="V2200" i="34"/>
  <c r="X2200" i="34"/>
  <c r="Y2200" i="34"/>
  <c r="Z2200" i="34"/>
  <c r="N2201" i="34"/>
  <c r="R2201" i="34"/>
  <c r="S2201" i="34"/>
  <c r="T2201" i="34"/>
  <c r="U2201" i="34"/>
  <c r="V2201" i="34"/>
  <c r="X2201" i="34"/>
  <c r="Y2201" i="34"/>
  <c r="Z2201" i="34"/>
  <c r="N2202" i="34"/>
  <c r="R2202" i="34"/>
  <c r="S2202" i="34"/>
  <c r="T2202" i="34"/>
  <c r="U2202" i="34"/>
  <c r="V2202" i="34"/>
  <c r="X2202" i="34"/>
  <c r="Y2202" i="34"/>
  <c r="Z2202" i="34"/>
  <c r="N2203" i="34"/>
  <c r="R2203" i="34"/>
  <c r="S2203" i="34"/>
  <c r="T2203" i="34"/>
  <c r="U2203" i="34"/>
  <c r="V2203" i="34"/>
  <c r="X2203" i="34"/>
  <c r="Y2203" i="34"/>
  <c r="Z2203" i="34"/>
  <c r="N2204" i="34"/>
  <c r="R2204" i="34"/>
  <c r="S2204" i="34"/>
  <c r="T2204" i="34"/>
  <c r="U2204" i="34"/>
  <c r="V2204" i="34"/>
  <c r="X2204" i="34"/>
  <c r="Y2204" i="34"/>
  <c r="Z2204" i="34"/>
  <c r="N2205" i="34"/>
  <c r="R2205" i="34"/>
  <c r="S2205" i="34"/>
  <c r="T2205" i="34"/>
  <c r="U2205" i="34"/>
  <c r="V2205" i="34"/>
  <c r="X2205" i="34"/>
  <c r="Y2205" i="34"/>
  <c r="Z2205" i="34"/>
  <c r="N2206" i="34"/>
  <c r="R2206" i="34"/>
  <c r="S2206" i="34"/>
  <c r="T2206" i="34"/>
  <c r="U2206" i="34"/>
  <c r="V2206" i="34"/>
  <c r="X2206" i="34"/>
  <c r="Y2206" i="34"/>
  <c r="Z2206" i="34"/>
  <c r="N2207" i="34"/>
  <c r="R2207" i="34"/>
  <c r="S2207" i="34"/>
  <c r="T2207" i="34"/>
  <c r="U2207" i="34"/>
  <c r="V2207" i="34"/>
  <c r="X2207" i="34"/>
  <c r="Y2207" i="34"/>
  <c r="Z2207" i="34"/>
  <c r="N2208" i="34"/>
  <c r="R2208" i="34"/>
  <c r="S2208" i="34"/>
  <c r="T2208" i="34"/>
  <c r="U2208" i="34"/>
  <c r="V2208" i="34"/>
  <c r="X2208" i="34"/>
  <c r="Y2208" i="34"/>
  <c r="Z2208" i="34"/>
  <c r="N2209" i="34"/>
  <c r="R2209" i="34"/>
  <c r="S2209" i="34"/>
  <c r="T2209" i="34"/>
  <c r="U2209" i="34"/>
  <c r="V2209" i="34"/>
  <c r="X2209" i="34"/>
  <c r="Y2209" i="34"/>
  <c r="Z2209" i="34"/>
  <c r="N2210" i="34"/>
  <c r="R2210" i="34"/>
  <c r="S2210" i="34"/>
  <c r="T2210" i="34"/>
  <c r="U2210" i="34"/>
  <c r="V2210" i="34"/>
  <c r="X2210" i="34"/>
  <c r="Y2210" i="34"/>
  <c r="Z2210" i="34"/>
  <c r="N2211" i="34"/>
  <c r="R2211" i="34"/>
  <c r="S2211" i="34"/>
  <c r="T2211" i="34"/>
  <c r="U2211" i="34"/>
  <c r="V2211" i="34"/>
  <c r="X2211" i="34"/>
  <c r="Y2211" i="34"/>
  <c r="Z2211" i="34"/>
  <c r="N2212" i="34"/>
  <c r="R2212" i="34"/>
  <c r="S2212" i="34"/>
  <c r="T2212" i="34"/>
  <c r="U2212" i="34"/>
  <c r="V2212" i="34"/>
  <c r="X2212" i="34"/>
  <c r="Y2212" i="34"/>
  <c r="Z2212" i="34"/>
  <c r="N2213" i="34"/>
  <c r="R2213" i="34"/>
  <c r="S2213" i="34"/>
  <c r="T2213" i="34"/>
  <c r="U2213" i="34"/>
  <c r="V2213" i="34"/>
  <c r="X2213" i="34"/>
  <c r="Y2213" i="34"/>
  <c r="Z2213" i="34"/>
  <c r="N2214" i="34"/>
  <c r="R2214" i="34"/>
  <c r="S2214" i="34"/>
  <c r="T2214" i="34"/>
  <c r="U2214" i="34"/>
  <c r="V2214" i="34"/>
  <c r="X2214" i="34"/>
  <c r="Y2214" i="34"/>
  <c r="Z2214" i="34"/>
  <c r="N2215" i="34"/>
  <c r="R2215" i="34"/>
  <c r="S2215" i="34"/>
  <c r="T2215" i="34"/>
  <c r="U2215" i="34"/>
  <c r="V2215" i="34"/>
  <c r="X2215" i="34"/>
  <c r="Y2215" i="34"/>
  <c r="Z2215" i="34"/>
  <c r="N2216" i="34"/>
  <c r="R2216" i="34"/>
  <c r="S2216" i="34"/>
  <c r="T2216" i="34"/>
  <c r="U2216" i="34"/>
  <c r="V2216" i="34"/>
  <c r="X2216" i="34"/>
  <c r="Y2216" i="34"/>
  <c r="Z2216" i="34"/>
  <c r="N2217" i="34"/>
  <c r="R2217" i="34"/>
  <c r="S2217" i="34"/>
  <c r="T2217" i="34"/>
  <c r="U2217" i="34"/>
  <c r="V2217" i="34"/>
  <c r="X2217" i="34"/>
  <c r="Y2217" i="34"/>
  <c r="Z2217" i="34"/>
  <c r="N2218" i="34"/>
  <c r="R2218" i="34"/>
  <c r="S2218" i="34"/>
  <c r="T2218" i="34"/>
  <c r="U2218" i="34"/>
  <c r="V2218" i="34"/>
  <c r="X2218" i="34"/>
  <c r="Y2218" i="34"/>
  <c r="Z2218" i="34"/>
  <c r="N2219" i="34"/>
  <c r="R2219" i="34"/>
  <c r="S2219" i="34"/>
  <c r="T2219" i="34"/>
  <c r="U2219" i="34"/>
  <c r="V2219" i="34"/>
  <c r="X2219" i="34"/>
  <c r="Y2219" i="34"/>
  <c r="Z2219" i="34"/>
  <c r="N2220" i="34"/>
  <c r="R2220" i="34"/>
  <c r="S2220" i="34"/>
  <c r="T2220" i="34"/>
  <c r="U2220" i="34"/>
  <c r="V2220" i="34"/>
  <c r="X2220" i="34"/>
  <c r="Y2220" i="34"/>
  <c r="Z2220" i="34"/>
  <c r="N2221" i="34"/>
  <c r="R2221" i="34"/>
  <c r="S2221" i="34"/>
  <c r="T2221" i="34"/>
  <c r="U2221" i="34"/>
  <c r="V2221" i="34"/>
  <c r="X2221" i="34"/>
  <c r="Y2221" i="34"/>
  <c r="Z2221" i="34"/>
  <c r="N2222" i="34"/>
  <c r="R2222" i="34"/>
  <c r="S2222" i="34"/>
  <c r="T2222" i="34"/>
  <c r="U2222" i="34"/>
  <c r="V2222" i="34"/>
  <c r="X2222" i="34"/>
  <c r="Y2222" i="34"/>
  <c r="Z2222" i="34"/>
  <c r="N2223" i="34"/>
  <c r="R2223" i="34"/>
  <c r="S2223" i="34"/>
  <c r="T2223" i="34"/>
  <c r="U2223" i="34"/>
  <c r="V2223" i="34"/>
  <c r="X2223" i="34"/>
  <c r="Y2223" i="34"/>
  <c r="Z2223" i="34"/>
  <c r="N2224" i="34"/>
  <c r="R2224" i="34"/>
  <c r="S2224" i="34"/>
  <c r="T2224" i="34"/>
  <c r="U2224" i="34"/>
  <c r="V2224" i="34"/>
  <c r="X2224" i="34"/>
  <c r="Y2224" i="34"/>
  <c r="Z2224" i="34"/>
  <c r="N2225" i="34"/>
  <c r="R2225" i="34"/>
  <c r="S2225" i="34"/>
  <c r="T2225" i="34"/>
  <c r="U2225" i="34"/>
  <c r="V2225" i="34"/>
  <c r="X2225" i="34"/>
  <c r="Y2225" i="34"/>
  <c r="Z2225" i="34"/>
  <c r="N2226" i="34"/>
  <c r="R2226" i="34"/>
  <c r="S2226" i="34"/>
  <c r="T2226" i="34"/>
  <c r="U2226" i="34"/>
  <c r="V2226" i="34"/>
  <c r="X2226" i="34"/>
  <c r="Y2226" i="34"/>
  <c r="Z2226" i="34"/>
  <c r="N2227" i="34"/>
  <c r="R2227" i="34"/>
  <c r="S2227" i="34"/>
  <c r="T2227" i="34"/>
  <c r="U2227" i="34"/>
  <c r="V2227" i="34"/>
  <c r="X2227" i="34"/>
  <c r="Y2227" i="34"/>
  <c r="Z2227" i="34"/>
  <c r="N2228" i="34"/>
  <c r="R2228" i="34"/>
  <c r="S2228" i="34"/>
  <c r="T2228" i="34"/>
  <c r="U2228" i="34"/>
  <c r="V2228" i="34"/>
  <c r="X2228" i="34"/>
  <c r="Y2228" i="34"/>
  <c r="Z2228" i="34"/>
  <c r="N2229" i="34"/>
  <c r="R2229" i="34"/>
  <c r="S2229" i="34"/>
  <c r="T2229" i="34"/>
  <c r="U2229" i="34"/>
  <c r="V2229" i="34"/>
  <c r="X2229" i="34"/>
  <c r="Y2229" i="34"/>
  <c r="Z2229" i="34"/>
  <c r="N2230" i="34"/>
  <c r="R2230" i="34"/>
  <c r="S2230" i="34"/>
  <c r="T2230" i="34"/>
  <c r="U2230" i="34"/>
  <c r="V2230" i="34"/>
  <c r="X2230" i="34"/>
  <c r="Y2230" i="34"/>
  <c r="Z2230" i="34"/>
  <c r="N2231" i="34"/>
  <c r="R2231" i="34"/>
  <c r="S2231" i="34"/>
  <c r="T2231" i="34"/>
  <c r="U2231" i="34"/>
  <c r="V2231" i="34"/>
  <c r="X2231" i="34"/>
  <c r="Y2231" i="34"/>
  <c r="Z2231" i="34"/>
  <c r="N2232" i="34"/>
  <c r="R2232" i="34"/>
  <c r="S2232" i="34"/>
  <c r="T2232" i="34"/>
  <c r="U2232" i="34"/>
  <c r="V2232" i="34"/>
  <c r="X2232" i="34"/>
  <c r="Y2232" i="34"/>
  <c r="Z2232" i="34"/>
  <c r="N2233" i="34"/>
  <c r="R2233" i="34"/>
  <c r="S2233" i="34"/>
  <c r="T2233" i="34"/>
  <c r="U2233" i="34"/>
  <c r="V2233" i="34"/>
  <c r="X2233" i="34"/>
  <c r="Y2233" i="34"/>
  <c r="Z2233" i="34"/>
  <c r="N2234" i="34"/>
  <c r="R2234" i="34"/>
  <c r="S2234" i="34"/>
  <c r="T2234" i="34"/>
  <c r="U2234" i="34"/>
  <c r="V2234" i="34"/>
  <c r="X2234" i="34"/>
  <c r="Y2234" i="34"/>
  <c r="Z2234" i="34"/>
  <c r="N2235" i="34"/>
  <c r="R2235" i="34"/>
  <c r="S2235" i="34"/>
  <c r="T2235" i="34"/>
  <c r="U2235" i="34"/>
  <c r="V2235" i="34"/>
  <c r="X2235" i="34"/>
  <c r="Y2235" i="34"/>
  <c r="Z2235" i="34"/>
  <c r="N2236" i="34"/>
  <c r="R2236" i="34"/>
  <c r="S2236" i="34"/>
  <c r="T2236" i="34"/>
  <c r="U2236" i="34"/>
  <c r="V2236" i="34"/>
  <c r="X2236" i="34"/>
  <c r="Y2236" i="34"/>
  <c r="Z2236" i="34"/>
  <c r="N2237" i="34"/>
  <c r="R2237" i="34"/>
  <c r="S2237" i="34"/>
  <c r="T2237" i="34"/>
  <c r="U2237" i="34"/>
  <c r="V2237" i="34"/>
  <c r="X2237" i="34"/>
  <c r="Y2237" i="34"/>
  <c r="Z2237" i="34"/>
  <c r="N2238" i="34"/>
  <c r="R2238" i="34"/>
  <c r="S2238" i="34"/>
  <c r="T2238" i="34"/>
  <c r="U2238" i="34"/>
  <c r="V2238" i="34"/>
  <c r="X2238" i="34"/>
  <c r="Y2238" i="34"/>
  <c r="Z2238" i="34"/>
  <c r="N2239" i="34"/>
  <c r="R2239" i="34"/>
  <c r="S2239" i="34"/>
  <c r="T2239" i="34"/>
  <c r="U2239" i="34"/>
  <c r="V2239" i="34"/>
  <c r="X2239" i="34"/>
  <c r="Y2239" i="34"/>
  <c r="Z2239" i="34"/>
  <c r="N2240" i="34"/>
  <c r="R2240" i="34"/>
  <c r="S2240" i="34"/>
  <c r="T2240" i="34"/>
  <c r="U2240" i="34"/>
  <c r="V2240" i="34"/>
  <c r="X2240" i="34"/>
  <c r="Y2240" i="34"/>
  <c r="Z2240" i="34"/>
  <c r="N2241" i="34"/>
  <c r="R2241" i="34"/>
  <c r="S2241" i="34"/>
  <c r="T2241" i="34"/>
  <c r="U2241" i="34"/>
  <c r="V2241" i="34"/>
  <c r="X2241" i="34"/>
  <c r="Y2241" i="34"/>
  <c r="Z2241" i="34"/>
  <c r="N2242" i="34"/>
  <c r="R2242" i="34"/>
  <c r="S2242" i="34"/>
  <c r="T2242" i="34"/>
  <c r="U2242" i="34"/>
  <c r="V2242" i="34"/>
  <c r="X2242" i="34"/>
  <c r="Y2242" i="34"/>
  <c r="Z2242" i="34"/>
  <c r="N2243" i="34"/>
  <c r="R2243" i="34"/>
  <c r="S2243" i="34"/>
  <c r="T2243" i="34"/>
  <c r="U2243" i="34"/>
  <c r="V2243" i="34"/>
  <c r="X2243" i="34"/>
  <c r="Y2243" i="34"/>
  <c r="Z2243" i="34"/>
  <c r="N2244" i="34"/>
  <c r="R2244" i="34"/>
  <c r="S2244" i="34"/>
  <c r="T2244" i="34"/>
  <c r="U2244" i="34"/>
  <c r="V2244" i="34"/>
  <c r="X2244" i="34"/>
  <c r="Y2244" i="34"/>
  <c r="Z2244" i="34"/>
  <c r="N2245" i="34"/>
  <c r="R2245" i="34"/>
  <c r="S2245" i="34"/>
  <c r="T2245" i="34"/>
  <c r="U2245" i="34"/>
  <c r="V2245" i="34"/>
  <c r="X2245" i="34"/>
  <c r="Y2245" i="34"/>
  <c r="Z2245" i="34"/>
  <c r="N2246" i="34"/>
  <c r="R2246" i="34"/>
  <c r="S2246" i="34"/>
  <c r="T2246" i="34"/>
  <c r="U2246" i="34"/>
  <c r="V2246" i="34"/>
  <c r="X2246" i="34"/>
  <c r="Y2246" i="34"/>
  <c r="Z2246" i="34"/>
  <c r="N2247" i="34"/>
  <c r="R2247" i="34"/>
  <c r="S2247" i="34"/>
  <c r="T2247" i="34"/>
  <c r="U2247" i="34"/>
  <c r="V2247" i="34"/>
  <c r="X2247" i="34"/>
  <c r="Y2247" i="34"/>
  <c r="Z2247" i="34"/>
  <c r="N2248" i="34"/>
  <c r="R2248" i="34"/>
  <c r="S2248" i="34"/>
  <c r="T2248" i="34"/>
  <c r="U2248" i="34"/>
  <c r="V2248" i="34"/>
  <c r="X2248" i="34"/>
  <c r="Y2248" i="34"/>
  <c r="Z2248" i="34"/>
  <c r="N2249" i="34"/>
  <c r="R2249" i="34"/>
  <c r="S2249" i="34"/>
  <c r="T2249" i="34"/>
  <c r="U2249" i="34"/>
  <c r="V2249" i="34"/>
  <c r="X2249" i="34"/>
  <c r="Y2249" i="34"/>
  <c r="Z2249" i="34"/>
  <c r="N2250" i="34"/>
  <c r="R2250" i="34"/>
  <c r="S2250" i="34"/>
  <c r="T2250" i="34"/>
  <c r="U2250" i="34"/>
  <c r="V2250" i="34"/>
  <c r="X2250" i="34"/>
  <c r="Y2250" i="34"/>
  <c r="Z2250" i="34"/>
  <c r="N2251" i="34"/>
  <c r="R2251" i="34"/>
  <c r="S2251" i="34"/>
  <c r="T2251" i="34"/>
  <c r="U2251" i="34"/>
  <c r="V2251" i="34"/>
  <c r="X2251" i="34"/>
  <c r="Y2251" i="34"/>
  <c r="Z2251" i="34"/>
  <c r="N2252" i="34"/>
  <c r="R2252" i="34"/>
  <c r="S2252" i="34"/>
  <c r="T2252" i="34"/>
  <c r="U2252" i="34"/>
  <c r="V2252" i="34"/>
  <c r="X2252" i="34"/>
  <c r="Y2252" i="34"/>
  <c r="Z2252" i="34"/>
  <c r="N2253" i="34"/>
  <c r="R2253" i="34"/>
  <c r="S2253" i="34"/>
  <c r="T2253" i="34"/>
  <c r="U2253" i="34"/>
  <c r="V2253" i="34"/>
  <c r="X2253" i="34"/>
  <c r="Y2253" i="34"/>
  <c r="Z2253" i="34"/>
  <c r="N2254" i="34"/>
  <c r="R2254" i="34"/>
  <c r="S2254" i="34"/>
  <c r="T2254" i="34"/>
  <c r="U2254" i="34"/>
  <c r="V2254" i="34"/>
  <c r="X2254" i="34"/>
  <c r="Y2254" i="34"/>
  <c r="Z2254" i="34"/>
  <c r="N2255" i="34"/>
  <c r="R2255" i="34"/>
  <c r="S2255" i="34"/>
  <c r="T2255" i="34"/>
  <c r="U2255" i="34"/>
  <c r="V2255" i="34"/>
  <c r="X2255" i="34"/>
  <c r="Y2255" i="34"/>
  <c r="Z2255" i="34"/>
  <c r="N2256" i="34"/>
  <c r="R2256" i="34"/>
  <c r="S2256" i="34"/>
  <c r="T2256" i="34"/>
  <c r="U2256" i="34"/>
  <c r="V2256" i="34"/>
  <c r="X2256" i="34"/>
  <c r="Y2256" i="34"/>
  <c r="Z2256" i="34"/>
  <c r="N2257" i="34"/>
  <c r="R2257" i="34"/>
  <c r="S2257" i="34"/>
  <c r="T2257" i="34"/>
  <c r="U2257" i="34"/>
  <c r="V2257" i="34"/>
  <c r="X2257" i="34"/>
  <c r="Y2257" i="34"/>
  <c r="Z2257" i="34"/>
  <c r="N2258" i="34"/>
  <c r="R2258" i="34"/>
  <c r="S2258" i="34"/>
  <c r="T2258" i="34"/>
  <c r="U2258" i="34"/>
  <c r="V2258" i="34"/>
  <c r="X2258" i="34"/>
  <c r="Y2258" i="34"/>
  <c r="Z2258" i="34"/>
  <c r="N2259" i="34"/>
  <c r="R2259" i="34"/>
  <c r="S2259" i="34"/>
  <c r="T2259" i="34"/>
  <c r="U2259" i="34"/>
  <c r="V2259" i="34"/>
  <c r="X2259" i="34"/>
  <c r="Y2259" i="34"/>
  <c r="Z2259" i="34"/>
  <c r="N2260" i="34"/>
  <c r="R2260" i="34"/>
  <c r="S2260" i="34"/>
  <c r="T2260" i="34"/>
  <c r="U2260" i="34"/>
  <c r="V2260" i="34"/>
  <c r="X2260" i="34"/>
  <c r="Y2260" i="34"/>
  <c r="Z2260" i="34"/>
  <c r="N2261" i="34"/>
  <c r="R2261" i="34"/>
  <c r="S2261" i="34"/>
  <c r="T2261" i="34"/>
  <c r="U2261" i="34"/>
  <c r="V2261" i="34"/>
  <c r="X2261" i="34"/>
  <c r="Y2261" i="34"/>
  <c r="Z2261" i="34"/>
  <c r="N2262" i="34"/>
  <c r="R2262" i="34"/>
  <c r="S2262" i="34"/>
  <c r="T2262" i="34"/>
  <c r="U2262" i="34"/>
  <c r="V2262" i="34"/>
  <c r="X2262" i="34"/>
  <c r="Y2262" i="34"/>
  <c r="Z2262" i="34"/>
  <c r="N2263" i="34"/>
  <c r="R2263" i="34"/>
  <c r="S2263" i="34"/>
  <c r="T2263" i="34"/>
  <c r="U2263" i="34"/>
  <c r="V2263" i="34"/>
  <c r="X2263" i="34"/>
  <c r="Y2263" i="34"/>
  <c r="Z2263" i="34"/>
  <c r="N2264" i="34"/>
  <c r="R2264" i="34"/>
  <c r="S2264" i="34"/>
  <c r="T2264" i="34"/>
  <c r="U2264" i="34"/>
  <c r="V2264" i="34"/>
  <c r="X2264" i="34"/>
  <c r="Y2264" i="34"/>
  <c r="Z2264" i="34"/>
  <c r="N2265" i="34"/>
  <c r="R2265" i="34"/>
  <c r="S2265" i="34"/>
  <c r="T2265" i="34"/>
  <c r="U2265" i="34"/>
  <c r="V2265" i="34"/>
  <c r="X2265" i="34"/>
  <c r="Y2265" i="34"/>
  <c r="Z2265" i="34"/>
  <c r="N2266" i="34"/>
  <c r="R2266" i="34"/>
  <c r="S2266" i="34"/>
  <c r="T2266" i="34"/>
  <c r="U2266" i="34"/>
  <c r="V2266" i="34"/>
  <c r="X2266" i="34"/>
  <c r="Y2266" i="34"/>
  <c r="Z2266" i="34"/>
  <c r="N2267" i="34"/>
  <c r="R2267" i="34"/>
  <c r="S2267" i="34"/>
  <c r="T2267" i="34"/>
  <c r="U2267" i="34"/>
  <c r="V2267" i="34"/>
  <c r="X2267" i="34"/>
  <c r="Y2267" i="34"/>
  <c r="Z2267" i="34"/>
  <c r="N2268" i="34"/>
  <c r="R2268" i="34"/>
  <c r="S2268" i="34"/>
  <c r="T2268" i="34"/>
  <c r="U2268" i="34"/>
  <c r="V2268" i="34"/>
  <c r="X2268" i="34"/>
  <c r="Y2268" i="34"/>
  <c r="Z2268" i="34"/>
  <c r="N2269" i="34"/>
  <c r="R2269" i="34"/>
  <c r="S2269" i="34"/>
  <c r="T2269" i="34"/>
  <c r="U2269" i="34"/>
  <c r="V2269" i="34"/>
  <c r="X2269" i="34"/>
  <c r="Y2269" i="34"/>
  <c r="Z2269" i="34"/>
  <c r="N2270" i="34"/>
  <c r="R2270" i="34"/>
  <c r="S2270" i="34"/>
  <c r="T2270" i="34"/>
  <c r="U2270" i="34"/>
  <c r="V2270" i="34"/>
  <c r="X2270" i="34"/>
  <c r="Y2270" i="34"/>
  <c r="Z2270" i="34"/>
  <c r="N2271" i="34"/>
  <c r="R2271" i="34"/>
  <c r="S2271" i="34"/>
  <c r="T2271" i="34"/>
  <c r="U2271" i="34"/>
  <c r="V2271" i="34"/>
  <c r="X2271" i="34"/>
  <c r="Y2271" i="34"/>
  <c r="Z2271" i="34"/>
  <c r="N2272" i="34"/>
  <c r="R2272" i="34"/>
  <c r="S2272" i="34"/>
  <c r="T2272" i="34"/>
  <c r="U2272" i="34"/>
  <c r="V2272" i="34"/>
  <c r="X2272" i="34"/>
  <c r="Y2272" i="34"/>
  <c r="Z2272" i="34"/>
  <c r="N2273" i="34"/>
  <c r="R2273" i="34"/>
  <c r="S2273" i="34"/>
  <c r="T2273" i="34"/>
  <c r="U2273" i="34"/>
  <c r="V2273" i="34"/>
  <c r="X2273" i="34"/>
  <c r="Y2273" i="34"/>
  <c r="Z2273" i="34"/>
  <c r="N2274" i="34"/>
  <c r="R2274" i="34"/>
  <c r="S2274" i="34"/>
  <c r="T2274" i="34"/>
  <c r="U2274" i="34"/>
  <c r="V2274" i="34"/>
  <c r="X2274" i="34"/>
  <c r="Y2274" i="34"/>
  <c r="Z2274" i="34"/>
  <c r="N2275" i="34"/>
  <c r="R2275" i="34"/>
  <c r="S2275" i="34"/>
  <c r="T2275" i="34"/>
  <c r="U2275" i="34"/>
  <c r="V2275" i="34"/>
  <c r="X2275" i="34"/>
  <c r="Y2275" i="34"/>
  <c r="Z2275" i="34"/>
  <c r="N2276" i="34"/>
  <c r="R2276" i="34"/>
  <c r="S2276" i="34"/>
  <c r="T2276" i="34"/>
  <c r="U2276" i="34"/>
  <c r="V2276" i="34"/>
  <c r="X2276" i="34"/>
  <c r="Y2276" i="34"/>
  <c r="Z2276" i="34"/>
  <c r="N2277" i="34"/>
  <c r="R2277" i="34"/>
  <c r="S2277" i="34"/>
  <c r="T2277" i="34"/>
  <c r="U2277" i="34"/>
  <c r="V2277" i="34"/>
  <c r="X2277" i="34"/>
  <c r="Y2277" i="34"/>
  <c r="Z2277" i="34"/>
  <c r="N2278" i="34"/>
  <c r="R2278" i="34"/>
  <c r="S2278" i="34"/>
  <c r="T2278" i="34"/>
  <c r="U2278" i="34"/>
  <c r="V2278" i="34"/>
  <c r="X2278" i="34"/>
  <c r="Y2278" i="34"/>
  <c r="Z2278" i="34"/>
  <c r="N2279" i="34"/>
  <c r="R2279" i="34"/>
  <c r="S2279" i="34"/>
  <c r="T2279" i="34"/>
  <c r="U2279" i="34"/>
  <c r="V2279" i="34"/>
  <c r="X2279" i="34"/>
  <c r="Y2279" i="34"/>
  <c r="Z2279" i="34"/>
  <c r="N2280" i="34"/>
  <c r="R2280" i="34"/>
  <c r="S2280" i="34"/>
  <c r="T2280" i="34"/>
  <c r="U2280" i="34"/>
  <c r="V2280" i="34"/>
  <c r="X2280" i="34"/>
  <c r="Y2280" i="34"/>
  <c r="Z2280" i="34"/>
  <c r="N2281" i="34"/>
  <c r="R2281" i="34"/>
  <c r="S2281" i="34"/>
  <c r="T2281" i="34"/>
  <c r="U2281" i="34"/>
  <c r="V2281" i="34"/>
  <c r="X2281" i="34"/>
  <c r="Y2281" i="34"/>
  <c r="Z2281" i="34"/>
  <c r="N2282" i="34"/>
  <c r="R2282" i="34"/>
  <c r="S2282" i="34"/>
  <c r="T2282" i="34"/>
  <c r="U2282" i="34"/>
  <c r="V2282" i="34"/>
  <c r="X2282" i="34"/>
  <c r="Y2282" i="34"/>
  <c r="Z2282" i="34"/>
  <c r="N2283" i="34"/>
  <c r="R2283" i="34"/>
  <c r="S2283" i="34"/>
  <c r="T2283" i="34"/>
  <c r="U2283" i="34"/>
  <c r="V2283" i="34"/>
  <c r="X2283" i="34"/>
  <c r="Y2283" i="34"/>
  <c r="Z2283" i="34"/>
  <c r="N2284" i="34"/>
  <c r="R2284" i="34"/>
  <c r="S2284" i="34"/>
  <c r="T2284" i="34"/>
  <c r="U2284" i="34"/>
  <c r="V2284" i="34"/>
  <c r="X2284" i="34"/>
  <c r="Y2284" i="34"/>
  <c r="Z2284" i="34"/>
  <c r="N2285" i="34"/>
  <c r="R2285" i="34"/>
  <c r="S2285" i="34"/>
  <c r="T2285" i="34"/>
  <c r="U2285" i="34"/>
  <c r="V2285" i="34"/>
  <c r="X2285" i="34"/>
  <c r="Y2285" i="34"/>
  <c r="Z2285" i="34"/>
  <c r="N2286" i="34"/>
  <c r="R2286" i="34"/>
  <c r="S2286" i="34"/>
  <c r="T2286" i="34"/>
  <c r="U2286" i="34"/>
  <c r="V2286" i="34"/>
  <c r="X2286" i="34"/>
  <c r="Y2286" i="34"/>
  <c r="Z2286" i="34"/>
  <c r="N2287" i="34"/>
  <c r="R2287" i="34"/>
  <c r="S2287" i="34"/>
  <c r="T2287" i="34"/>
  <c r="U2287" i="34"/>
  <c r="V2287" i="34"/>
  <c r="X2287" i="34"/>
  <c r="Y2287" i="34"/>
  <c r="Z2287" i="34"/>
  <c r="N2288" i="34"/>
  <c r="R2288" i="34"/>
  <c r="S2288" i="34"/>
  <c r="T2288" i="34"/>
  <c r="U2288" i="34"/>
  <c r="V2288" i="34"/>
  <c r="X2288" i="34"/>
  <c r="Y2288" i="34"/>
  <c r="Z2288" i="34"/>
  <c r="N2289" i="34"/>
  <c r="R2289" i="34"/>
  <c r="S2289" i="34"/>
  <c r="T2289" i="34"/>
  <c r="U2289" i="34"/>
  <c r="V2289" i="34"/>
  <c r="X2289" i="34"/>
  <c r="Y2289" i="34"/>
  <c r="Z2289" i="34"/>
  <c r="N2290" i="34"/>
  <c r="R2290" i="34"/>
  <c r="S2290" i="34"/>
  <c r="T2290" i="34"/>
  <c r="U2290" i="34"/>
  <c r="V2290" i="34"/>
  <c r="X2290" i="34"/>
  <c r="Y2290" i="34"/>
  <c r="Z2290" i="34"/>
  <c r="N2291" i="34"/>
  <c r="R2291" i="34"/>
  <c r="S2291" i="34"/>
  <c r="T2291" i="34"/>
  <c r="U2291" i="34"/>
  <c r="V2291" i="34"/>
  <c r="X2291" i="34"/>
  <c r="Y2291" i="34"/>
  <c r="Z2291" i="34"/>
  <c r="N2292" i="34"/>
  <c r="R2292" i="34"/>
  <c r="S2292" i="34"/>
  <c r="T2292" i="34"/>
  <c r="U2292" i="34"/>
  <c r="V2292" i="34"/>
  <c r="X2292" i="34"/>
  <c r="Y2292" i="34"/>
  <c r="Z2292" i="34"/>
  <c r="N2293" i="34"/>
  <c r="R2293" i="34"/>
  <c r="S2293" i="34"/>
  <c r="T2293" i="34"/>
  <c r="U2293" i="34"/>
  <c r="V2293" i="34"/>
  <c r="X2293" i="34"/>
  <c r="Y2293" i="34"/>
  <c r="Z2293" i="34"/>
  <c r="N2294" i="34"/>
  <c r="R2294" i="34"/>
  <c r="S2294" i="34"/>
  <c r="T2294" i="34"/>
  <c r="U2294" i="34"/>
  <c r="V2294" i="34"/>
  <c r="X2294" i="34"/>
  <c r="Y2294" i="34"/>
  <c r="Z2294" i="34"/>
  <c r="N2295" i="34"/>
  <c r="R2295" i="34"/>
  <c r="S2295" i="34"/>
  <c r="T2295" i="34"/>
  <c r="U2295" i="34"/>
  <c r="V2295" i="34"/>
  <c r="X2295" i="34"/>
  <c r="Y2295" i="34"/>
  <c r="Z2295" i="34"/>
  <c r="N2296" i="34"/>
  <c r="R2296" i="34"/>
  <c r="S2296" i="34"/>
  <c r="T2296" i="34"/>
  <c r="U2296" i="34"/>
  <c r="V2296" i="34"/>
  <c r="X2296" i="34"/>
  <c r="Y2296" i="34"/>
  <c r="Z2296" i="34"/>
  <c r="N2297" i="34"/>
  <c r="R2297" i="34"/>
  <c r="S2297" i="34"/>
  <c r="T2297" i="34"/>
  <c r="U2297" i="34"/>
  <c r="V2297" i="34"/>
  <c r="X2297" i="34"/>
  <c r="Y2297" i="34"/>
  <c r="Z2297" i="34"/>
  <c r="N2298" i="34"/>
  <c r="R2298" i="34"/>
  <c r="S2298" i="34"/>
  <c r="T2298" i="34"/>
  <c r="U2298" i="34"/>
  <c r="V2298" i="34"/>
  <c r="X2298" i="34"/>
  <c r="Y2298" i="34"/>
  <c r="Z2298" i="34"/>
  <c r="N2299" i="34"/>
  <c r="R2299" i="34"/>
  <c r="S2299" i="34"/>
  <c r="T2299" i="34"/>
  <c r="U2299" i="34"/>
  <c r="V2299" i="34"/>
  <c r="X2299" i="34"/>
  <c r="Y2299" i="34"/>
  <c r="Z2299" i="34"/>
  <c r="N2300" i="34"/>
  <c r="R2300" i="34"/>
  <c r="S2300" i="34"/>
  <c r="T2300" i="34"/>
  <c r="U2300" i="34"/>
  <c r="V2300" i="34"/>
  <c r="X2300" i="34"/>
  <c r="Y2300" i="34"/>
  <c r="Z2300" i="34"/>
  <c r="N2301" i="34"/>
  <c r="R2301" i="34"/>
  <c r="S2301" i="34"/>
  <c r="T2301" i="34"/>
  <c r="U2301" i="34"/>
  <c r="V2301" i="34"/>
  <c r="X2301" i="34"/>
  <c r="Y2301" i="34"/>
  <c r="Z2301" i="34"/>
  <c r="N2302" i="34"/>
  <c r="R2302" i="34"/>
  <c r="S2302" i="34"/>
  <c r="T2302" i="34"/>
  <c r="U2302" i="34"/>
  <c r="V2302" i="34"/>
  <c r="X2302" i="34"/>
  <c r="Y2302" i="34"/>
  <c r="Z2302" i="34"/>
  <c r="N2303" i="34"/>
  <c r="R2303" i="34"/>
  <c r="S2303" i="34"/>
  <c r="T2303" i="34"/>
  <c r="U2303" i="34"/>
  <c r="V2303" i="34"/>
  <c r="X2303" i="34"/>
  <c r="Y2303" i="34"/>
  <c r="Z2303" i="34"/>
  <c r="N2304" i="34"/>
  <c r="R2304" i="34"/>
  <c r="S2304" i="34"/>
  <c r="T2304" i="34"/>
  <c r="U2304" i="34"/>
  <c r="V2304" i="34"/>
  <c r="X2304" i="34"/>
  <c r="Y2304" i="34"/>
  <c r="Z2304" i="34"/>
  <c r="N2305" i="34"/>
  <c r="R2305" i="34"/>
  <c r="S2305" i="34"/>
  <c r="T2305" i="34"/>
  <c r="U2305" i="34"/>
  <c r="V2305" i="34"/>
  <c r="X2305" i="34"/>
  <c r="Y2305" i="34"/>
  <c r="Z2305" i="34"/>
  <c r="N2306" i="34"/>
  <c r="R2306" i="34"/>
  <c r="S2306" i="34"/>
  <c r="T2306" i="34"/>
  <c r="U2306" i="34"/>
  <c r="V2306" i="34"/>
  <c r="X2306" i="34"/>
  <c r="Y2306" i="34"/>
  <c r="Z2306" i="34"/>
  <c r="N2307" i="34"/>
  <c r="R2307" i="34"/>
  <c r="S2307" i="34"/>
  <c r="T2307" i="34"/>
  <c r="U2307" i="34"/>
  <c r="V2307" i="34"/>
  <c r="X2307" i="34"/>
  <c r="Y2307" i="34"/>
  <c r="Z2307" i="34"/>
  <c r="N2308" i="34"/>
  <c r="R2308" i="34"/>
  <c r="S2308" i="34"/>
  <c r="T2308" i="34"/>
  <c r="U2308" i="34"/>
  <c r="V2308" i="34"/>
  <c r="X2308" i="34"/>
  <c r="Y2308" i="34"/>
  <c r="Z2308" i="34"/>
  <c r="N2309" i="34"/>
  <c r="R2309" i="34"/>
  <c r="S2309" i="34"/>
  <c r="T2309" i="34"/>
  <c r="U2309" i="34"/>
  <c r="V2309" i="34"/>
  <c r="X2309" i="34"/>
  <c r="Y2309" i="34"/>
  <c r="Z2309" i="34"/>
  <c r="N2310" i="34"/>
  <c r="R2310" i="34"/>
  <c r="S2310" i="34"/>
  <c r="T2310" i="34"/>
  <c r="U2310" i="34"/>
  <c r="V2310" i="34"/>
  <c r="X2310" i="34"/>
  <c r="Y2310" i="34"/>
  <c r="Z2310" i="34"/>
  <c r="N2311" i="34"/>
  <c r="R2311" i="34"/>
  <c r="S2311" i="34"/>
  <c r="T2311" i="34"/>
  <c r="U2311" i="34"/>
  <c r="V2311" i="34"/>
  <c r="X2311" i="34"/>
  <c r="Y2311" i="34"/>
  <c r="Z2311" i="34"/>
  <c r="N2312" i="34"/>
  <c r="R2312" i="34"/>
  <c r="S2312" i="34"/>
  <c r="T2312" i="34"/>
  <c r="U2312" i="34"/>
  <c r="V2312" i="34"/>
  <c r="X2312" i="34"/>
  <c r="Y2312" i="34"/>
  <c r="Z2312" i="34"/>
  <c r="N2313" i="34"/>
  <c r="R2313" i="34"/>
  <c r="S2313" i="34"/>
  <c r="T2313" i="34"/>
  <c r="U2313" i="34"/>
  <c r="V2313" i="34"/>
  <c r="X2313" i="34"/>
  <c r="Y2313" i="34"/>
  <c r="Z2313" i="34"/>
  <c r="N2314" i="34"/>
  <c r="R2314" i="34"/>
  <c r="S2314" i="34"/>
  <c r="T2314" i="34"/>
  <c r="U2314" i="34"/>
  <c r="V2314" i="34"/>
  <c r="X2314" i="34"/>
  <c r="Y2314" i="34"/>
  <c r="Z2314" i="34"/>
  <c r="N2315" i="34"/>
  <c r="R2315" i="34"/>
  <c r="S2315" i="34"/>
  <c r="T2315" i="34"/>
  <c r="U2315" i="34"/>
  <c r="V2315" i="34"/>
  <c r="X2315" i="34"/>
  <c r="Y2315" i="34"/>
  <c r="Z2315" i="34"/>
  <c r="N2316" i="34"/>
  <c r="R2316" i="34"/>
  <c r="S2316" i="34"/>
  <c r="T2316" i="34"/>
  <c r="U2316" i="34"/>
  <c r="V2316" i="34"/>
  <c r="X2316" i="34"/>
  <c r="Y2316" i="34"/>
  <c r="Z2316" i="34"/>
  <c r="N2317" i="34"/>
  <c r="R2317" i="34"/>
  <c r="S2317" i="34"/>
  <c r="T2317" i="34"/>
  <c r="U2317" i="34"/>
  <c r="V2317" i="34"/>
  <c r="X2317" i="34"/>
  <c r="Y2317" i="34"/>
  <c r="Z2317" i="34"/>
  <c r="N2318" i="34"/>
  <c r="R2318" i="34"/>
  <c r="S2318" i="34"/>
  <c r="T2318" i="34"/>
  <c r="U2318" i="34"/>
  <c r="V2318" i="34"/>
  <c r="X2318" i="34"/>
  <c r="Y2318" i="34"/>
  <c r="Z2318" i="34"/>
  <c r="N2319" i="34"/>
  <c r="R2319" i="34"/>
  <c r="S2319" i="34"/>
  <c r="T2319" i="34"/>
  <c r="U2319" i="34"/>
  <c r="V2319" i="34"/>
  <c r="X2319" i="34"/>
  <c r="Y2319" i="34"/>
  <c r="Z2319" i="34"/>
  <c r="N2320" i="34"/>
  <c r="R2320" i="34"/>
  <c r="S2320" i="34"/>
  <c r="T2320" i="34"/>
  <c r="U2320" i="34"/>
  <c r="V2320" i="34"/>
  <c r="X2320" i="34"/>
  <c r="Y2320" i="34"/>
  <c r="Z2320" i="34"/>
  <c r="N2321" i="34"/>
  <c r="R2321" i="34"/>
  <c r="S2321" i="34"/>
  <c r="T2321" i="34"/>
  <c r="U2321" i="34"/>
  <c r="V2321" i="34"/>
  <c r="X2321" i="34"/>
  <c r="Y2321" i="34"/>
  <c r="Z2321" i="34"/>
  <c r="N2322" i="34"/>
  <c r="R2322" i="34"/>
  <c r="S2322" i="34"/>
  <c r="T2322" i="34"/>
  <c r="U2322" i="34"/>
  <c r="V2322" i="34"/>
  <c r="X2322" i="34"/>
  <c r="Y2322" i="34"/>
  <c r="Z2322" i="34"/>
  <c r="N2323" i="34"/>
  <c r="R2323" i="34"/>
  <c r="S2323" i="34"/>
  <c r="T2323" i="34"/>
  <c r="U2323" i="34"/>
  <c r="V2323" i="34"/>
  <c r="X2323" i="34"/>
  <c r="Y2323" i="34"/>
  <c r="Z2323" i="34"/>
  <c r="N2324" i="34"/>
  <c r="R2324" i="34"/>
  <c r="S2324" i="34"/>
  <c r="T2324" i="34"/>
  <c r="U2324" i="34"/>
  <c r="V2324" i="34"/>
  <c r="X2324" i="34"/>
  <c r="Y2324" i="34"/>
  <c r="Z2324" i="34"/>
  <c r="N2325" i="34"/>
  <c r="R2325" i="34"/>
  <c r="S2325" i="34"/>
  <c r="T2325" i="34"/>
  <c r="U2325" i="34"/>
  <c r="V2325" i="34"/>
  <c r="X2325" i="34"/>
  <c r="Y2325" i="34"/>
  <c r="Z2325" i="34"/>
  <c r="N2326" i="34"/>
  <c r="R2326" i="34"/>
  <c r="S2326" i="34"/>
  <c r="T2326" i="34"/>
  <c r="U2326" i="34"/>
  <c r="V2326" i="34"/>
  <c r="X2326" i="34"/>
  <c r="Y2326" i="34"/>
  <c r="Z2326" i="34"/>
  <c r="N2327" i="34"/>
  <c r="R2327" i="34"/>
  <c r="S2327" i="34"/>
  <c r="T2327" i="34"/>
  <c r="U2327" i="34"/>
  <c r="V2327" i="34"/>
  <c r="X2327" i="34"/>
  <c r="Y2327" i="34"/>
  <c r="Z2327" i="34"/>
  <c r="N2328" i="34"/>
  <c r="R2328" i="34"/>
  <c r="S2328" i="34"/>
  <c r="T2328" i="34"/>
  <c r="U2328" i="34"/>
  <c r="V2328" i="34"/>
  <c r="X2328" i="34"/>
  <c r="Y2328" i="34"/>
  <c r="Z2328" i="34"/>
  <c r="N2329" i="34"/>
  <c r="R2329" i="34"/>
  <c r="S2329" i="34"/>
  <c r="T2329" i="34"/>
  <c r="U2329" i="34"/>
  <c r="V2329" i="34"/>
  <c r="X2329" i="34"/>
  <c r="Y2329" i="34"/>
  <c r="Z2329" i="34"/>
  <c r="N2330" i="34"/>
  <c r="R2330" i="34"/>
  <c r="S2330" i="34"/>
  <c r="T2330" i="34"/>
  <c r="U2330" i="34"/>
  <c r="V2330" i="34"/>
  <c r="X2330" i="34"/>
  <c r="Y2330" i="34"/>
  <c r="Z2330" i="34"/>
  <c r="N2331" i="34"/>
  <c r="R2331" i="34"/>
  <c r="S2331" i="34"/>
  <c r="T2331" i="34"/>
  <c r="U2331" i="34"/>
  <c r="V2331" i="34"/>
  <c r="X2331" i="34"/>
  <c r="Y2331" i="34"/>
  <c r="Z2331" i="34"/>
  <c r="N2332" i="34"/>
  <c r="R2332" i="34"/>
  <c r="S2332" i="34"/>
  <c r="T2332" i="34"/>
  <c r="U2332" i="34"/>
  <c r="V2332" i="34"/>
  <c r="X2332" i="34"/>
  <c r="Y2332" i="34"/>
  <c r="Z2332" i="34"/>
  <c r="N2333" i="34"/>
  <c r="R2333" i="34"/>
  <c r="S2333" i="34"/>
  <c r="T2333" i="34"/>
  <c r="U2333" i="34"/>
  <c r="V2333" i="34"/>
  <c r="X2333" i="34"/>
  <c r="Y2333" i="34"/>
  <c r="Z2333" i="34"/>
  <c r="N2334" i="34"/>
  <c r="R2334" i="34"/>
  <c r="S2334" i="34"/>
  <c r="T2334" i="34"/>
  <c r="U2334" i="34"/>
  <c r="V2334" i="34"/>
  <c r="X2334" i="34"/>
  <c r="Y2334" i="34"/>
  <c r="Z2334" i="34"/>
  <c r="N2335" i="34"/>
  <c r="R2335" i="34"/>
  <c r="S2335" i="34"/>
  <c r="T2335" i="34"/>
  <c r="U2335" i="34"/>
  <c r="V2335" i="34"/>
  <c r="X2335" i="34"/>
  <c r="Y2335" i="34"/>
  <c r="Z2335" i="34"/>
  <c r="N2336" i="34"/>
  <c r="R2336" i="34"/>
  <c r="S2336" i="34"/>
  <c r="T2336" i="34"/>
  <c r="U2336" i="34"/>
  <c r="V2336" i="34"/>
  <c r="X2336" i="34"/>
  <c r="Y2336" i="34"/>
  <c r="Z2336" i="34"/>
  <c r="N2337" i="34"/>
  <c r="R2337" i="34"/>
  <c r="S2337" i="34"/>
  <c r="T2337" i="34"/>
  <c r="U2337" i="34"/>
  <c r="V2337" i="34"/>
  <c r="X2337" i="34"/>
  <c r="Y2337" i="34"/>
  <c r="Z2337" i="34"/>
  <c r="N2338" i="34"/>
  <c r="R2338" i="34"/>
  <c r="S2338" i="34"/>
  <c r="T2338" i="34"/>
  <c r="U2338" i="34"/>
  <c r="V2338" i="34"/>
  <c r="X2338" i="34"/>
  <c r="Y2338" i="34"/>
  <c r="Z2338" i="34"/>
  <c r="N2339" i="34"/>
  <c r="R2339" i="34"/>
  <c r="S2339" i="34"/>
  <c r="T2339" i="34"/>
  <c r="U2339" i="34"/>
  <c r="V2339" i="34"/>
  <c r="X2339" i="34"/>
  <c r="Y2339" i="34"/>
  <c r="Z2339" i="34"/>
  <c r="N2340" i="34"/>
  <c r="R2340" i="34"/>
  <c r="S2340" i="34"/>
  <c r="T2340" i="34"/>
  <c r="U2340" i="34"/>
  <c r="V2340" i="34"/>
  <c r="X2340" i="34"/>
  <c r="Y2340" i="34"/>
  <c r="Z2340" i="34"/>
  <c r="N2341" i="34"/>
  <c r="R2341" i="34"/>
  <c r="S2341" i="34"/>
  <c r="T2341" i="34"/>
  <c r="U2341" i="34"/>
  <c r="V2341" i="34"/>
  <c r="X2341" i="34"/>
  <c r="Y2341" i="34"/>
  <c r="Z2341" i="34"/>
  <c r="N2342" i="34"/>
  <c r="R2342" i="34"/>
  <c r="S2342" i="34"/>
  <c r="T2342" i="34"/>
  <c r="U2342" i="34"/>
  <c r="V2342" i="34"/>
  <c r="X2342" i="34"/>
  <c r="Y2342" i="34"/>
  <c r="Z2342" i="34"/>
  <c r="N2343" i="34"/>
  <c r="R2343" i="34"/>
  <c r="S2343" i="34"/>
  <c r="T2343" i="34"/>
  <c r="U2343" i="34"/>
  <c r="V2343" i="34"/>
  <c r="X2343" i="34"/>
  <c r="Y2343" i="34"/>
  <c r="Z2343" i="34"/>
  <c r="N2344" i="34"/>
  <c r="R2344" i="34"/>
  <c r="S2344" i="34"/>
  <c r="T2344" i="34"/>
  <c r="U2344" i="34"/>
  <c r="V2344" i="34"/>
  <c r="X2344" i="34"/>
  <c r="Y2344" i="34"/>
  <c r="Z2344" i="34"/>
  <c r="N2345" i="34"/>
  <c r="R2345" i="34"/>
  <c r="S2345" i="34"/>
  <c r="T2345" i="34"/>
  <c r="U2345" i="34"/>
  <c r="V2345" i="34"/>
  <c r="X2345" i="34"/>
  <c r="Y2345" i="34"/>
  <c r="Z2345" i="34"/>
  <c r="N2346" i="34"/>
  <c r="R2346" i="34"/>
  <c r="S2346" i="34"/>
  <c r="T2346" i="34"/>
  <c r="U2346" i="34"/>
  <c r="V2346" i="34"/>
  <c r="X2346" i="34"/>
  <c r="Y2346" i="34"/>
  <c r="Z2346" i="34"/>
  <c r="N2347" i="34"/>
  <c r="R2347" i="34"/>
  <c r="S2347" i="34"/>
  <c r="T2347" i="34"/>
  <c r="U2347" i="34"/>
  <c r="V2347" i="34"/>
  <c r="X2347" i="34"/>
  <c r="Y2347" i="34"/>
  <c r="Z2347" i="34"/>
  <c r="N2348" i="34"/>
  <c r="R2348" i="34"/>
  <c r="S2348" i="34"/>
  <c r="T2348" i="34"/>
  <c r="U2348" i="34"/>
  <c r="V2348" i="34"/>
  <c r="X2348" i="34"/>
  <c r="Y2348" i="34"/>
  <c r="Z2348" i="34"/>
  <c r="N2349" i="34"/>
  <c r="R2349" i="34"/>
  <c r="S2349" i="34"/>
  <c r="T2349" i="34"/>
  <c r="U2349" i="34"/>
  <c r="V2349" i="34"/>
  <c r="X2349" i="34"/>
  <c r="Y2349" i="34"/>
  <c r="Z2349" i="34"/>
  <c r="N2350" i="34"/>
  <c r="R2350" i="34"/>
  <c r="S2350" i="34"/>
  <c r="T2350" i="34"/>
  <c r="U2350" i="34"/>
  <c r="V2350" i="34"/>
  <c r="X2350" i="34"/>
  <c r="Y2350" i="34"/>
  <c r="Z2350" i="34"/>
  <c r="N2351" i="34"/>
  <c r="R2351" i="34"/>
  <c r="S2351" i="34"/>
  <c r="T2351" i="34"/>
  <c r="U2351" i="34"/>
  <c r="V2351" i="34"/>
  <c r="X2351" i="34"/>
  <c r="Y2351" i="34"/>
  <c r="Z2351" i="34"/>
  <c r="N2352" i="34"/>
  <c r="R2352" i="34"/>
  <c r="S2352" i="34"/>
  <c r="T2352" i="34"/>
  <c r="U2352" i="34"/>
  <c r="V2352" i="34"/>
  <c r="X2352" i="34"/>
  <c r="Y2352" i="34"/>
  <c r="Z2352" i="34"/>
  <c r="N2353" i="34"/>
  <c r="R2353" i="34"/>
  <c r="S2353" i="34"/>
  <c r="T2353" i="34"/>
  <c r="U2353" i="34"/>
  <c r="V2353" i="34"/>
  <c r="X2353" i="34"/>
  <c r="Y2353" i="34"/>
  <c r="Z2353" i="34"/>
  <c r="N2354" i="34"/>
  <c r="R2354" i="34"/>
  <c r="S2354" i="34"/>
  <c r="T2354" i="34"/>
  <c r="U2354" i="34"/>
  <c r="V2354" i="34"/>
  <c r="X2354" i="34"/>
  <c r="Y2354" i="34"/>
  <c r="Z2354" i="34"/>
  <c r="N2355" i="34"/>
  <c r="R2355" i="34"/>
  <c r="S2355" i="34"/>
  <c r="T2355" i="34"/>
  <c r="U2355" i="34"/>
  <c r="V2355" i="34"/>
  <c r="X2355" i="34"/>
  <c r="Y2355" i="34"/>
  <c r="Z2355" i="34"/>
  <c r="N2356" i="34"/>
  <c r="R2356" i="34"/>
  <c r="S2356" i="34"/>
  <c r="T2356" i="34"/>
  <c r="U2356" i="34"/>
  <c r="V2356" i="34"/>
  <c r="X2356" i="34"/>
  <c r="Y2356" i="34"/>
  <c r="Z2356" i="34"/>
  <c r="N2357" i="34"/>
  <c r="R2357" i="34"/>
  <c r="S2357" i="34"/>
  <c r="T2357" i="34"/>
  <c r="U2357" i="34"/>
  <c r="V2357" i="34"/>
  <c r="X2357" i="34"/>
  <c r="Y2357" i="34"/>
  <c r="Z2357" i="34"/>
  <c r="N2358" i="34"/>
  <c r="R2358" i="34"/>
  <c r="S2358" i="34"/>
  <c r="T2358" i="34"/>
  <c r="U2358" i="34"/>
  <c r="V2358" i="34"/>
  <c r="X2358" i="34"/>
  <c r="Y2358" i="34"/>
  <c r="Z2358" i="34"/>
  <c r="N2359" i="34"/>
  <c r="R2359" i="34"/>
  <c r="S2359" i="34"/>
  <c r="T2359" i="34"/>
  <c r="U2359" i="34"/>
  <c r="V2359" i="34"/>
  <c r="X2359" i="34"/>
  <c r="Y2359" i="34"/>
  <c r="Z2359" i="34"/>
  <c r="N2360" i="34"/>
  <c r="R2360" i="34"/>
  <c r="S2360" i="34"/>
  <c r="T2360" i="34"/>
  <c r="U2360" i="34"/>
  <c r="V2360" i="34"/>
  <c r="X2360" i="34"/>
  <c r="Y2360" i="34"/>
  <c r="Z2360" i="34"/>
  <c r="N2361" i="34"/>
  <c r="R2361" i="34"/>
  <c r="S2361" i="34"/>
  <c r="T2361" i="34"/>
  <c r="U2361" i="34"/>
  <c r="V2361" i="34"/>
  <c r="X2361" i="34"/>
  <c r="Y2361" i="34"/>
  <c r="Z2361" i="34"/>
  <c r="N2362" i="34"/>
  <c r="R2362" i="34"/>
  <c r="S2362" i="34"/>
  <c r="T2362" i="34"/>
  <c r="U2362" i="34"/>
  <c r="V2362" i="34"/>
  <c r="X2362" i="34"/>
  <c r="Y2362" i="34"/>
  <c r="Z2362" i="34"/>
  <c r="N2363" i="34"/>
  <c r="R2363" i="34"/>
  <c r="S2363" i="34"/>
  <c r="T2363" i="34"/>
  <c r="U2363" i="34"/>
  <c r="V2363" i="34"/>
  <c r="X2363" i="34"/>
  <c r="Y2363" i="34"/>
  <c r="Z2363" i="34"/>
  <c r="N2364" i="34"/>
  <c r="R2364" i="34"/>
  <c r="S2364" i="34"/>
  <c r="T2364" i="34"/>
  <c r="U2364" i="34"/>
  <c r="V2364" i="34"/>
  <c r="X2364" i="34"/>
  <c r="Y2364" i="34"/>
  <c r="Z2364" i="34"/>
  <c r="N2365" i="34"/>
  <c r="R2365" i="34"/>
  <c r="S2365" i="34"/>
  <c r="T2365" i="34"/>
  <c r="U2365" i="34"/>
  <c r="V2365" i="34"/>
  <c r="X2365" i="34"/>
  <c r="Y2365" i="34"/>
  <c r="Z2365" i="34"/>
  <c r="N2366" i="34"/>
  <c r="R2366" i="34"/>
  <c r="S2366" i="34"/>
  <c r="T2366" i="34"/>
  <c r="U2366" i="34"/>
  <c r="V2366" i="34"/>
  <c r="X2366" i="34"/>
  <c r="Y2366" i="34"/>
  <c r="Z2366" i="34"/>
  <c r="N2367" i="34"/>
  <c r="R2367" i="34"/>
  <c r="S2367" i="34"/>
  <c r="T2367" i="34"/>
  <c r="U2367" i="34"/>
  <c r="V2367" i="34"/>
  <c r="X2367" i="34"/>
  <c r="Y2367" i="34"/>
  <c r="Z2367" i="34"/>
  <c r="N2368" i="34"/>
  <c r="R2368" i="34"/>
  <c r="S2368" i="34"/>
  <c r="T2368" i="34"/>
  <c r="U2368" i="34"/>
  <c r="V2368" i="34"/>
  <c r="X2368" i="34"/>
  <c r="Y2368" i="34"/>
  <c r="Z2368" i="34"/>
  <c r="N2369" i="34"/>
  <c r="R2369" i="34"/>
  <c r="S2369" i="34"/>
  <c r="T2369" i="34"/>
  <c r="U2369" i="34"/>
  <c r="V2369" i="34"/>
  <c r="X2369" i="34"/>
  <c r="Y2369" i="34"/>
  <c r="Z2369" i="34"/>
  <c r="N2370" i="34"/>
  <c r="R2370" i="34"/>
  <c r="S2370" i="34"/>
  <c r="T2370" i="34"/>
  <c r="U2370" i="34"/>
  <c r="V2370" i="34"/>
  <c r="X2370" i="34"/>
  <c r="Y2370" i="34"/>
  <c r="Z2370" i="34"/>
  <c r="N2371" i="34"/>
  <c r="R2371" i="34"/>
  <c r="S2371" i="34"/>
  <c r="T2371" i="34"/>
  <c r="U2371" i="34"/>
  <c r="V2371" i="34"/>
  <c r="X2371" i="34"/>
  <c r="Y2371" i="34"/>
  <c r="Z2371" i="34"/>
  <c r="N2372" i="34"/>
  <c r="R2372" i="34"/>
  <c r="S2372" i="34"/>
  <c r="T2372" i="34"/>
  <c r="U2372" i="34"/>
  <c r="V2372" i="34"/>
  <c r="X2372" i="34"/>
  <c r="Y2372" i="34"/>
  <c r="Z2372" i="34"/>
  <c r="N2373" i="34"/>
  <c r="R2373" i="34"/>
  <c r="S2373" i="34"/>
  <c r="T2373" i="34"/>
  <c r="U2373" i="34"/>
  <c r="V2373" i="34"/>
  <c r="X2373" i="34"/>
  <c r="Y2373" i="34"/>
  <c r="Z2373" i="34"/>
  <c r="N2374" i="34"/>
  <c r="R2374" i="34"/>
  <c r="S2374" i="34"/>
  <c r="T2374" i="34"/>
  <c r="U2374" i="34"/>
  <c r="V2374" i="34"/>
  <c r="X2374" i="34"/>
  <c r="Y2374" i="34"/>
  <c r="Z2374" i="34"/>
  <c r="N2375" i="34"/>
  <c r="R2375" i="34"/>
  <c r="S2375" i="34"/>
  <c r="T2375" i="34"/>
  <c r="U2375" i="34"/>
  <c r="V2375" i="34"/>
  <c r="X2375" i="34"/>
  <c r="Y2375" i="34"/>
  <c r="Z2375" i="34"/>
  <c r="N2376" i="34"/>
  <c r="R2376" i="34"/>
  <c r="S2376" i="34"/>
  <c r="T2376" i="34"/>
  <c r="U2376" i="34"/>
  <c r="V2376" i="34"/>
  <c r="X2376" i="34"/>
  <c r="Y2376" i="34"/>
  <c r="Z2376" i="34"/>
  <c r="N2377" i="34"/>
  <c r="R2377" i="34"/>
  <c r="S2377" i="34"/>
  <c r="T2377" i="34"/>
  <c r="U2377" i="34"/>
  <c r="V2377" i="34"/>
  <c r="X2377" i="34"/>
  <c r="Y2377" i="34"/>
  <c r="Z2377" i="34"/>
  <c r="N2378" i="34"/>
  <c r="R2378" i="34"/>
  <c r="S2378" i="34"/>
  <c r="T2378" i="34"/>
  <c r="U2378" i="34"/>
  <c r="V2378" i="34"/>
  <c r="X2378" i="34"/>
  <c r="Y2378" i="34"/>
  <c r="Z2378" i="34"/>
  <c r="N2379" i="34"/>
  <c r="R2379" i="34"/>
  <c r="S2379" i="34"/>
  <c r="T2379" i="34"/>
  <c r="U2379" i="34"/>
  <c r="V2379" i="34"/>
  <c r="X2379" i="34"/>
  <c r="Y2379" i="34"/>
  <c r="Z2379" i="34"/>
  <c r="N2380" i="34"/>
  <c r="R2380" i="34"/>
  <c r="S2380" i="34"/>
  <c r="T2380" i="34"/>
  <c r="U2380" i="34"/>
  <c r="V2380" i="34"/>
  <c r="X2380" i="34"/>
  <c r="Y2380" i="34"/>
  <c r="Z2380" i="34"/>
  <c r="N2381" i="34"/>
  <c r="R2381" i="34"/>
  <c r="S2381" i="34"/>
  <c r="T2381" i="34"/>
  <c r="U2381" i="34"/>
  <c r="V2381" i="34"/>
  <c r="X2381" i="34"/>
  <c r="Y2381" i="34"/>
  <c r="Z2381" i="34"/>
  <c r="N2382" i="34"/>
  <c r="R2382" i="34"/>
  <c r="S2382" i="34"/>
  <c r="T2382" i="34"/>
  <c r="U2382" i="34"/>
  <c r="V2382" i="34"/>
  <c r="X2382" i="34"/>
  <c r="Y2382" i="34"/>
  <c r="Z2382" i="34"/>
  <c r="N2383" i="34"/>
  <c r="R2383" i="34"/>
  <c r="S2383" i="34"/>
  <c r="T2383" i="34"/>
  <c r="U2383" i="34"/>
  <c r="V2383" i="34"/>
  <c r="X2383" i="34"/>
  <c r="Y2383" i="34"/>
  <c r="Z2383" i="34"/>
  <c r="N2384" i="34"/>
  <c r="R2384" i="34"/>
  <c r="S2384" i="34"/>
  <c r="T2384" i="34"/>
  <c r="U2384" i="34"/>
  <c r="V2384" i="34"/>
  <c r="X2384" i="34"/>
  <c r="Y2384" i="34"/>
  <c r="Z2384" i="34"/>
  <c r="N2385" i="34"/>
  <c r="R2385" i="34"/>
  <c r="S2385" i="34"/>
  <c r="T2385" i="34"/>
  <c r="U2385" i="34"/>
  <c r="V2385" i="34"/>
  <c r="X2385" i="34"/>
  <c r="Y2385" i="34"/>
  <c r="Z2385" i="34"/>
  <c r="N2386" i="34"/>
  <c r="R2386" i="34"/>
  <c r="S2386" i="34"/>
  <c r="T2386" i="34"/>
  <c r="U2386" i="34"/>
  <c r="V2386" i="34"/>
  <c r="X2386" i="34"/>
  <c r="Y2386" i="34"/>
  <c r="Z2386" i="34"/>
  <c r="N2387" i="34"/>
  <c r="R2387" i="34"/>
  <c r="S2387" i="34"/>
  <c r="T2387" i="34"/>
  <c r="U2387" i="34"/>
  <c r="V2387" i="34"/>
  <c r="X2387" i="34"/>
  <c r="Y2387" i="34"/>
  <c r="Z2387" i="34"/>
  <c r="N2388" i="34"/>
  <c r="R2388" i="34"/>
  <c r="S2388" i="34"/>
  <c r="T2388" i="34"/>
  <c r="U2388" i="34"/>
  <c r="V2388" i="34"/>
  <c r="X2388" i="34"/>
  <c r="Y2388" i="34"/>
  <c r="Z2388" i="34"/>
  <c r="N2389" i="34"/>
  <c r="R2389" i="34"/>
  <c r="S2389" i="34"/>
  <c r="T2389" i="34"/>
  <c r="U2389" i="34"/>
  <c r="V2389" i="34"/>
  <c r="X2389" i="34"/>
  <c r="Y2389" i="34"/>
  <c r="Z2389" i="34"/>
  <c r="N2390" i="34"/>
  <c r="R2390" i="34"/>
  <c r="S2390" i="34"/>
  <c r="T2390" i="34"/>
  <c r="U2390" i="34"/>
  <c r="V2390" i="34"/>
  <c r="X2390" i="34"/>
  <c r="Y2390" i="34"/>
  <c r="Z2390" i="34"/>
  <c r="N2391" i="34"/>
  <c r="R2391" i="34"/>
  <c r="S2391" i="34"/>
  <c r="T2391" i="34"/>
  <c r="U2391" i="34"/>
  <c r="V2391" i="34"/>
  <c r="X2391" i="34"/>
  <c r="Y2391" i="34"/>
  <c r="Z2391" i="34"/>
  <c r="N2392" i="34"/>
  <c r="R2392" i="34"/>
  <c r="S2392" i="34"/>
  <c r="T2392" i="34"/>
  <c r="U2392" i="34"/>
  <c r="V2392" i="34"/>
  <c r="X2392" i="34"/>
  <c r="Y2392" i="34"/>
  <c r="Z2392" i="34"/>
  <c r="N2393" i="34"/>
  <c r="R2393" i="34"/>
  <c r="S2393" i="34"/>
  <c r="T2393" i="34"/>
  <c r="U2393" i="34"/>
  <c r="V2393" i="34"/>
  <c r="X2393" i="34"/>
  <c r="Y2393" i="34"/>
  <c r="Z2393" i="34"/>
  <c r="N2394" i="34"/>
  <c r="R2394" i="34"/>
  <c r="S2394" i="34"/>
  <c r="T2394" i="34"/>
  <c r="U2394" i="34"/>
  <c r="V2394" i="34"/>
  <c r="X2394" i="34"/>
  <c r="Y2394" i="34"/>
  <c r="Z2394" i="34"/>
  <c r="N2395" i="34"/>
  <c r="R2395" i="34"/>
  <c r="S2395" i="34"/>
  <c r="T2395" i="34"/>
  <c r="U2395" i="34"/>
  <c r="V2395" i="34"/>
  <c r="X2395" i="34"/>
  <c r="Y2395" i="34"/>
  <c r="Z2395" i="34"/>
  <c r="N2396" i="34"/>
  <c r="R2396" i="34"/>
  <c r="S2396" i="34"/>
  <c r="T2396" i="34"/>
  <c r="U2396" i="34"/>
  <c r="V2396" i="34"/>
  <c r="X2396" i="34"/>
  <c r="Y2396" i="34"/>
  <c r="Z2396" i="34"/>
  <c r="N2397" i="34"/>
  <c r="R2397" i="34"/>
  <c r="S2397" i="34"/>
  <c r="T2397" i="34"/>
  <c r="U2397" i="34"/>
  <c r="V2397" i="34"/>
  <c r="X2397" i="34"/>
  <c r="Y2397" i="34"/>
  <c r="Z2397" i="34"/>
  <c r="N2398" i="34"/>
  <c r="R2398" i="34"/>
  <c r="S2398" i="34"/>
  <c r="T2398" i="34"/>
  <c r="U2398" i="34"/>
  <c r="V2398" i="34"/>
  <c r="X2398" i="34"/>
  <c r="Y2398" i="34"/>
  <c r="Z2398" i="34"/>
  <c r="N2399" i="34"/>
  <c r="R2399" i="34"/>
  <c r="S2399" i="34"/>
  <c r="T2399" i="34"/>
  <c r="U2399" i="34"/>
  <c r="V2399" i="34"/>
  <c r="X2399" i="34"/>
  <c r="Y2399" i="34"/>
  <c r="Z2399" i="34"/>
  <c r="N2400" i="34"/>
  <c r="R2400" i="34"/>
  <c r="S2400" i="34"/>
  <c r="T2400" i="34"/>
  <c r="U2400" i="34"/>
  <c r="V2400" i="34"/>
  <c r="X2400" i="34"/>
  <c r="Y2400" i="34"/>
  <c r="Z2400" i="34"/>
  <c r="N2401" i="34"/>
  <c r="R2401" i="34"/>
  <c r="S2401" i="34"/>
  <c r="T2401" i="34"/>
  <c r="U2401" i="34"/>
  <c r="V2401" i="34"/>
  <c r="X2401" i="34"/>
  <c r="Y2401" i="34"/>
  <c r="Z2401" i="34"/>
  <c r="N2402" i="34"/>
  <c r="R2402" i="34"/>
  <c r="S2402" i="34"/>
  <c r="T2402" i="34"/>
  <c r="U2402" i="34"/>
  <c r="V2402" i="34"/>
  <c r="X2402" i="34"/>
  <c r="Y2402" i="34"/>
  <c r="Z2402" i="34"/>
  <c r="N2403" i="34"/>
  <c r="R2403" i="34"/>
  <c r="S2403" i="34"/>
  <c r="T2403" i="34"/>
  <c r="U2403" i="34"/>
  <c r="V2403" i="34"/>
  <c r="X2403" i="34"/>
  <c r="Y2403" i="34"/>
  <c r="Z2403" i="34"/>
  <c r="N2404" i="34"/>
  <c r="R2404" i="34"/>
  <c r="S2404" i="34"/>
  <c r="T2404" i="34"/>
  <c r="U2404" i="34"/>
  <c r="V2404" i="34"/>
  <c r="X2404" i="34"/>
  <c r="Y2404" i="34"/>
  <c r="Z2404" i="34"/>
  <c r="N2405" i="34"/>
  <c r="R2405" i="34"/>
  <c r="S2405" i="34"/>
  <c r="T2405" i="34"/>
  <c r="U2405" i="34"/>
  <c r="V2405" i="34"/>
  <c r="X2405" i="34"/>
  <c r="Y2405" i="34"/>
  <c r="Z2405" i="34"/>
  <c r="N2406" i="34"/>
  <c r="R2406" i="34"/>
  <c r="S2406" i="34"/>
  <c r="T2406" i="34"/>
  <c r="U2406" i="34"/>
  <c r="V2406" i="34"/>
  <c r="X2406" i="34"/>
  <c r="Y2406" i="34"/>
  <c r="Z2406" i="34"/>
  <c r="N2407" i="34"/>
  <c r="R2407" i="34"/>
  <c r="S2407" i="34"/>
  <c r="T2407" i="34"/>
  <c r="U2407" i="34"/>
  <c r="V2407" i="34"/>
  <c r="X2407" i="34"/>
  <c r="Y2407" i="34"/>
  <c r="Z2407" i="34"/>
  <c r="N2408" i="34"/>
  <c r="R2408" i="34"/>
  <c r="S2408" i="34"/>
  <c r="T2408" i="34"/>
  <c r="U2408" i="34"/>
  <c r="V2408" i="34"/>
  <c r="X2408" i="34"/>
  <c r="Y2408" i="34"/>
  <c r="Z2408" i="34"/>
  <c r="N2409" i="34"/>
  <c r="R2409" i="34"/>
  <c r="S2409" i="34"/>
  <c r="T2409" i="34"/>
  <c r="U2409" i="34"/>
  <c r="V2409" i="34"/>
  <c r="X2409" i="34"/>
  <c r="Y2409" i="34"/>
  <c r="Z2409" i="34"/>
  <c r="N2410" i="34"/>
  <c r="R2410" i="34"/>
  <c r="S2410" i="34"/>
  <c r="T2410" i="34"/>
  <c r="U2410" i="34"/>
  <c r="V2410" i="34"/>
  <c r="X2410" i="34"/>
  <c r="Y2410" i="34"/>
  <c r="Z2410" i="34"/>
  <c r="N2411" i="34"/>
  <c r="R2411" i="34"/>
  <c r="S2411" i="34"/>
  <c r="T2411" i="34"/>
  <c r="U2411" i="34"/>
  <c r="V2411" i="34"/>
  <c r="X2411" i="34"/>
  <c r="Y2411" i="34"/>
  <c r="Z2411" i="34"/>
  <c r="N2412" i="34"/>
  <c r="R2412" i="34"/>
  <c r="S2412" i="34"/>
  <c r="T2412" i="34"/>
  <c r="U2412" i="34"/>
  <c r="V2412" i="34"/>
  <c r="X2412" i="34"/>
  <c r="Y2412" i="34"/>
  <c r="Z2412" i="34"/>
  <c r="N2413" i="34"/>
  <c r="R2413" i="34"/>
  <c r="S2413" i="34"/>
  <c r="T2413" i="34"/>
  <c r="U2413" i="34"/>
  <c r="V2413" i="34"/>
  <c r="X2413" i="34"/>
  <c r="Y2413" i="34"/>
  <c r="Z2413" i="34"/>
  <c r="N2414" i="34"/>
  <c r="R2414" i="34"/>
  <c r="S2414" i="34"/>
  <c r="T2414" i="34"/>
  <c r="U2414" i="34"/>
  <c r="V2414" i="34"/>
  <c r="X2414" i="34"/>
  <c r="Y2414" i="34"/>
  <c r="Z2414" i="34"/>
  <c r="N2415" i="34"/>
  <c r="R2415" i="34"/>
  <c r="S2415" i="34"/>
  <c r="T2415" i="34"/>
  <c r="U2415" i="34"/>
  <c r="V2415" i="34"/>
  <c r="X2415" i="34"/>
  <c r="Y2415" i="34"/>
  <c r="Z2415" i="34"/>
  <c r="N2416" i="34"/>
  <c r="R2416" i="34"/>
  <c r="S2416" i="34"/>
  <c r="T2416" i="34"/>
  <c r="U2416" i="34"/>
  <c r="V2416" i="34"/>
  <c r="X2416" i="34"/>
  <c r="Y2416" i="34"/>
  <c r="Z2416" i="34"/>
  <c r="N2417" i="34"/>
  <c r="R2417" i="34"/>
  <c r="S2417" i="34"/>
  <c r="T2417" i="34"/>
  <c r="U2417" i="34"/>
  <c r="V2417" i="34"/>
  <c r="X2417" i="34"/>
  <c r="Y2417" i="34"/>
  <c r="Z2417" i="34"/>
  <c r="N2418" i="34"/>
  <c r="R2418" i="34"/>
  <c r="S2418" i="34"/>
  <c r="T2418" i="34"/>
  <c r="U2418" i="34"/>
  <c r="V2418" i="34"/>
  <c r="X2418" i="34"/>
  <c r="Y2418" i="34"/>
  <c r="Z2418" i="34"/>
  <c r="N2419" i="34"/>
  <c r="R2419" i="34"/>
  <c r="S2419" i="34"/>
  <c r="T2419" i="34"/>
  <c r="U2419" i="34"/>
  <c r="V2419" i="34"/>
  <c r="X2419" i="34"/>
  <c r="Y2419" i="34"/>
  <c r="Z2419" i="34"/>
  <c r="N2420" i="34"/>
  <c r="R2420" i="34"/>
  <c r="S2420" i="34"/>
  <c r="T2420" i="34"/>
  <c r="U2420" i="34"/>
  <c r="V2420" i="34"/>
  <c r="X2420" i="34"/>
  <c r="Y2420" i="34"/>
  <c r="Z2420" i="34"/>
  <c r="N2421" i="34"/>
  <c r="R2421" i="34"/>
  <c r="S2421" i="34"/>
  <c r="T2421" i="34"/>
  <c r="U2421" i="34"/>
  <c r="V2421" i="34"/>
  <c r="X2421" i="34"/>
  <c r="Y2421" i="34"/>
  <c r="Z2421" i="34"/>
  <c r="N2422" i="34"/>
  <c r="R2422" i="34"/>
  <c r="S2422" i="34"/>
  <c r="T2422" i="34"/>
  <c r="U2422" i="34"/>
  <c r="V2422" i="34"/>
  <c r="X2422" i="34"/>
  <c r="Y2422" i="34"/>
  <c r="Z2422" i="34"/>
  <c r="N2423" i="34"/>
  <c r="R2423" i="34"/>
  <c r="S2423" i="34"/>
  <c r="T2423" i="34"/>
  <c r="U2423" i="34"/>
  <c r="V2423" i="34"/>
  <c r="X2423" i="34"/>
  <c r="Y2423" i="34"/>
  <c r="Z2423" i="34"/>
  <c r="N2424" i="34"/>
  <c r="R2424" i="34"/>
  <c r="S2424" i="34"/>
  <c r="T2424" i="34"/>
  <c r="U2424" i="34"/>
  <c r="V2424" i="34"/>
  <c r="X2424" i="34"/>
  <c r="Y2424" i="34"/>
  <c r="Z2424" i="34"/>
  <c r="N2425" i="34"/>
  <c r="R2425" i="34"/>
  <c r="S2425" i="34"/>
  <c r="T2425" i="34"/>
  <c r="U2425" i="34"/>
  <c r="V2425" i="34"/>
  <c r="X2425" i="34"/>
  <c r="Y2425" i="34"/>
  <c r="Z2425" i="34"/>
  <c r="N2426" i="34"/>
  <c r="R2426" i="34"/>
  <c r="S2426" i="34"/>
  <c r="T2426" i="34"/>
  <c r="U2426" i="34"/>
  <c r="V2426" i="34"/>
  <c r="X2426" i="34"/>
  <c r="Y2426" i="34"/>
  <c r="Z2426" i="34"/>
  <c r="N2427" i="34"/>
  <c r="R2427" i="34"/>
  <c r="S2427" i="34"/>
  <c r="T2427" i="34"/>
  <c r="U2427" i="34"/>
  <c r="V2427" i="34"/>
  <c r="X2427" i="34"/>
  <c r="Y2427" i="34"/>
  <c r="Z2427" i="34"/>
  <c r="N2428" i="34"/>
  <c r="R2428" i="34"/>
  <c r="S2428" i="34"/>
  <c r="T2428" i="34"/>
  <c r="U2428" i="34"/>
  <c r="V2428" i="34"/>
  <c r="X2428" i="34"/>
  <c r="Y2428" i="34"/>
  <c r="Z2428" i="34"/>
  <c r="N2429" i="34"/>
  <c r="R2429" i="34"/>
  <c r="S2429" i="34"/>
  <c r="T2429" i="34"/>
  <c r="U2429" i="34"/>
  <c r="V2429" i="34"/>
  <c r="X2429" i="34"/>
  <c r="Y2429" i="34"/>
  <c r="Z2429" i="34"/>
  <c r="N2430" i="34"/>
  <c r="R2430" i="34"/>
  <c r="S2430" i="34"/>
  <c r="T2430" i="34"/>
  <c r="U2430" i="34"/>
  <c r="V2430" i="34"/>
  <c r="X2430" i="34"/>
  <c r="Y2430" i="34"/>
  <c r="Z2430" i="34"/>
  <c r="N2431" i="34"/>
  <c r="R2431" i="34"/>
  <c r="S2431" i="34"/>
  <c r="T2431" i="34"/>
  <c r="U2431" i="34"/>
  <c r="V2431" i="34"/>
  <c r="X2431" i="34"/>
  <c r="Y2431" i="34"/>
  <c r="Z2431" i="34"/>
  <c r="N2432" i="34"/>
  <c r="R2432" i="34"/>
  <c r="S2432" i="34"/>
  <c r="T2432" i="34"/>
  <c r="U2432" i="34"/>
  <c r="V2432" i="34"/>
  <c r="X2432" i="34"/>
  <c r="Y2432" i="34"/>
  <c r="Z2432" i="34"/>
  <c r="N2433" i="34"/>
  <c r="R2433" i="34"/>
  <c r="S2433" i="34"/>
  <c r="T2433" i="34"/>
  <c r="U2433" i="34"/>
  <c r="V2433" i="34"/>
  <c r="X2433" i="34"/>
  <c r="Y2433" i="34"/>
  <c r="Z2433" i="34"/>
  <c r="N2434" i="34"/>
  <c r="R2434" i="34"/>
  <c r="S2434" i="34"/>
  <c r="T2434" i="34"/>
  <c r="U2434" i="34"/>
  <c r="V2434" i="34"/>
  <c r="X2434" i="34"/>
  <c r="Y2434" i="34"/>
  <c r="Z2434" i="34"/>
  <c r="N2435" i="34"/>
  <c r="R2435" i="34"/>
  <c r="S2435" i="34"/>
  <c r="T2435" i="34"/>
  <c r="U2435" i="34"/>
  <c r="V2435" i="34"/>
  <c r="X2435" i="34"/>
  <c r="Y2435" i="34"/>
  <c r="Z2435" i="34"/>
  <c r="N2436" i="34"/>
  <c r="R2436" i="34"/>
  <c r="S2436" i="34"/>
  <c r="T2436" i="34"/>
  <c r="U2436" i="34"/>
  <c r="V2436" i="34"/>
  <c r="X2436" i="34"/>
  <c r="Y2436" i="34"/>
  <c r="Z2436" i="34"/>
  <c r="N2437" i="34"/>
  <c r="R2437" i="34"/>
  <c r="S2437" i="34"/>
  <c r="T2437" i="34"/>
  <c r="U2437" i="34"/>
  <c r="V2437" i="34"/>
  <c r="X2437" i="34"/>
  <c r="Y2437" i="34"/>
  <c r="Z2437" i="34"/>
  <c r="N2438" i="34"/>
  <c r="R2438" i="34"/>
  <c r="S2438" i="34"/>
  <c r="T2438" i="34"/>
  <c r="U2438" i="34"/>
  <c r="V2438" i="34"/>
  <c r="X2438" i="34"/>
  <c r="Y2438" i="34"/>
  <c r="Z2438" i="34"/>
  <c r="N2439" i="34"/>
  <c r="R2439" i="34"/>
  <c r="S2439" i="34"/>
  <c r="T2439" i="34"/>
  <c r="U2439" i="34"/>
  <c r="V2439" i="34"/>
  <c r="X2439" i="34"/>
  <c r="Y2439" i="34"/>
  <c r="Z2439" i="34"/>
  <c r="N2440" i="34"/>
  <c r="R2440" i="34"/>
  <c r="S2440" i="34"/>
  <c r="T2440" i="34"/>
  <c r="U2440" i="34"/>
  <c r="V2440" i="34"/>
  <c r="X2440" i="34"/>
  <c r="Y2440" i="34"/>
  <c r="Z2440" i="34"/>
  <c r="N2441" i="34"/>
  <c r="R2441" i="34"/>
  <c r="S2441" i="34"/>
  <c r="T2441" i="34"/>
  <c r="U2441" i="34"/>
  <c r="V2441" i="34"/>
  <c r="X2441" i="34"/>
  <c r="Y2441" i="34"/>
  <c r="Z2441" i="34"/>
  <c r="N2442" i="34"/>
  <c r="R2442" i="34"/>
  <c r="S2442" i="34"/>
  <c r="T2442" i="34"/>
  <c r="U2442" i="34"/>
  <c r="V2442" i="34"/>
  <c r="X2442" i="34"/>
  <c r="Y2442" i="34"/>
  <c r="Z2442" i="34"/>
  <c r="N2443" i="34"/>
  <c r="R2443" i="34"/>
  <c r="S2443" i="34"/>
  <c r="T2443" i="34"/>
  <c r="U2443" i="34"/>
  <c r="V2443" i="34"/>
  <c r="X2443" i="34"/>
  <c r="Y2443" i="34"/>
  <c r="Z2443" i="34"/>
  <c r="N2444" i="34"/>
  <c r="R2444" i="34"/>
  <c r="S2444" i="34"/>
  <c r="T2444" i="34"/>
  <c r="U2444" i="34"/>
  <c r="V2444" i="34"/>
  <c r="X2444" i="34"/>
  <c r="Y2444" i="34"/>
  <c r="Z2444" i="34"/>
  <c r="N2445" i="34"/>
  <c r="R2445" i="34"/>
  <c r="S2445" i="34"/>
  <c r="T2445" i="34"/>
  <c r="U2445" i="34"/>
  <c r="V2445" i="34"/>
  <c r="X2445" i="34"/>
  <c r="Y2445" i="34"/>
  <c r="Z2445" i="34"/>
  <c r="N2446" i="34"/>
  <c r="R2446" i="34"/>
  <c r="S2446" i="34"/>
  <c r="T2446" i="34"/>
  <c r="U2446" i="34"/>
  <c r="V2446" i="34"/>
  <c r="X2446" i="34"/>
  <c r="Y2446" i="34"/>
  <c r="Z2446" i="34"/>
  <c r="N2447" i="34"/>
  <c r="R2447" i="34"/>
  <c r="S2447" i="34"/>
  <c r="T2447" i="34"/>
  <c r="U2447" i="34"/>
  <c r="V2447" i="34"/>
  <c r="X2447" i="34"/>
  <c r="Y2447" i="34"/>
  <c r="Z2447" i="34"/>
  <c r="N2448" i="34"/>
  <c r="R2448" i="34"/>
  <c r="S2448" i="34"/>
  <c r="T2448" i="34"/>
  <c r="U2448" i="34"/>
  <c r="V2448" i="34"/>
  <c r="X2448" i="34"/>
  <c r="Y2448" i="34"/>
  <c r="Z2448" i="34"/>
  <c r="N2449" i="34"/>
  <c r="R2449" i="34"/>
  <c r="S2449" i="34"/>
  <c r="T2449" i="34"/>
  <c r="U2449" i="34"/>
  <c r="V2449" i="34"/>
  <c r="X2449" i="34"/>
  <c r="Y2449" i="34"/>
  <c r="Z2449" i="34"/>
  <c r="N2450" i="34"/>
  <c r="R2450" i="34"/>
  <c r="S2450" i="34"/>
  <c r="T2450" i="34"/>
  <c r="U2450" i="34"/>
  <c r="V2450" i="34"/>
  <c r="X2450" i="34"/>
  <c r="Y2450" i="34"/>
  <c r="Z2450" i="34"/>
  <c r="N2451" i="34"/>
  <c r="R2451" i="34"/>
  <c r="S2451" i="34"/>
  <c r="T2451" i="34"/>
  <c r="U2451" i="34"/>
  <c r="V2451" i="34"/>
  <c r="X2451" i="34"/>
  <c r="Y2451" i="34"/>
  <c r="Z2451" i="34"/>
  <c r="N2452" i="34"/>
  <c r="R2452" i="34"/>
  <c r="S2452" i="34"/>
  <c r="T2452" i="34"/>
  <c r="U2452" i="34"/>
  <c r="V2452" i="34"/>
  <c r="X2452" i="34"/>
  <c r="Y2452" i="34"/>
  <c r="Z2452" i="34"/>
  <c r="N2453" i="34"/>
  <c r="R2453" i="34"/>
  <c r="S2453" i="34"/>
  <c r="T2453" i="34"/>
  <c r="U2453" i="34"/>
  <c r="V2453" i="34"/>
  <c r="X2453" i="34"/>
  <c r="Y2453" i="34"/>
  <c r="Z2453" i="34"/>
  <c r="N2454" i="34"/>
  <c r="R2454" i="34"/>
  <c r="S2454" i="34"/>
  <c r="T2454" i="34"/>
  <c r="U2454" i="34"/>
  <c r="V2454" i="34"/>
  <c r="X2454" i="34"/>
  <c r="Y2454" i="34"/>
  <c r="Z2454" i="34"/>
  <c r="N2455" i="34"/>
  <c r="R2455" i="34"/>
  <c r="S2455" i="34"/>
  <c r="T2455" i="34"/>
  <c r="U2455" i="34"/>
  <c r="V2455" i="34"/>
  <c r="X2455" i="34"/>
  <c r="Y2455" i="34"/>
  <c r="Z2455" i="34"/>
  <c r="N2456" i="34"/>
  <c r="R2456" i="34"/>
  <c r="S2456" i="34"/>
  <c r="T2456" i="34"/>
  <c r="U2456" i="34"/>
  <c r="V2456" i="34"/>
  <c r="X2456" i="34"/>
  <c r="Y2456" i="34"/>
  <c r="Z2456" i="34"/>
  <c r="N2457" i="34"/>
  <c r="R2457" i="34"/>
  <c r="S2457" i="34"/>
  <c r="T2457" i="34"/>
  <c r="U2457" i="34"/>
  <c r="V2457" i="34"/>
  <c r="X2457" i="34"/>
  <c r="Y2457" i="34"/>
  <c r="Z2457" i="34"/>
  <c r="N2458" i="34"/>
  <c r="R2458" i="34"/>
  <c r="S2458" i="34"/>
  <c r="T2458" i="34"/>
  <c r="U2458" i="34"/>
  <c r="V2458" i="34"/>
  <c r="X2458" i="34"/>
  <c r="Y2458" i="34"/>
  <c r="Z2458" i="34"/>
  <c r="N2459" i="34"/>
  <c r="R2459" i="34"/>
  <c r="S2459" i="34"/>
  <c r="T2459" i="34"/>
  <c r="U2459" i="34"/>
  <c r="V2459" i="34"/>
  <c r="X2459" i="34"/>
  <c r="Y2459" i="34"/>
  <c r="Z2459" i="34"/>
  <c r="N2460" i="34"/>
  <c r="R2460" i="34"/>
  <c r="S2460" i="34"/>
  <c r="T2460" i="34"/>
  <c r="U2460" i="34"/>
  <c r="V2460" i="34"/>
  <c r="X2460" i="34"/>
  <c r="Y2460" i="34"/>
  <c r="Z2460" i="34"/>
  <c r="N2461" i="34"/>
  <c r="R2461" i="34"/>
  <c r="S2461" i="34"/>
  <c r="T2461" i="34"/>
  <c r="U2461" i="34"/>
  <c r="V2461" i="34"/>
  <c r="X2461" i="34"/>
  <c r="Y2461" i="34"/>
  <c r="Z2461" i="34"/>
  <c r="N2462" i="34"/>
  <c r="R2462" i="34"/>
  <c r="S2462" i="34"/>
  <c r="T2462" i="34"/>
  <c r="U2462" i="34"/>
  <c r="V2462" i="34"/>
  <c r="X2462" i="34"/>
  <c r="Y2462" i="34"/>
  <c r="Z2462" i="34"/>
  <c r="N2463" i="34"/>
  <c r="R2463" i="34"/>
  <c r="S2463" i="34"/>
  <c r="T2463" i="34"/>
  <c r="U2463" i="34"/>
  <c r="V2463" i="34"/>
  <c r="X2463" i="34"/>
  <c r="Y2463" i="34"/>
  <c r="Z2463" i="34"/>
  <c r="N2464" i="34"/>
  <c r="R2464" i="34"/>
  <c r="S2464" i="34"/>
  <c r="T2464" i="34"/>
  <c r="U2464" i="34"/>
  <c r="V2464" i="34"/>
  <c r="X2464" i="34"/>
  <c r="Y2464" i="34"/>
  <c r="Z2464" i="34"/>
  <c r="N2465" i="34"/>
  <c r="R2465" i="34"/>
  <c r="S2465" i="34"/>
  <c r="T2465" i="34"/>
  <c r="U2465" i="34"/>
  <c r="V2465" i="34"/>
  <c r="X2465" i="34"/>
  <c r="Y2465" i="34"/>
  <c r="Z2465" i="34"/>
  <c r="N2466" i="34"/>
  <c r="R2466" i="34"/>
  <c r="S2466" i="34"/>
  <c r="T2466" i="34"/>
  <c r="U2466" i="34"/>
  <c r="V2466" i="34"/>
  <c r="X2466" i="34"/>
  <c r="Y2466" i="34"/>
  <c r="Z2466" i="34"/>
  <c r="N2467" i="34"/>
  <c r="R2467" i="34"/>
  <c r="S2467" i="34"/>
  <c r="T2467" i="34"/>
  <c r="U2467" i="34"/>
  <c r="V2467" i="34"/>
  <c r="X2467" i="34"/>
  <c r="Y2467" i="34"/>
  <c r="Z2467" i="34"/>
  <c r="N2468" i="34"/>
  <c r="R2468" i="34"/>
  <c r="S2468" i="34"/>
  <c r="T2468" i="34"/>
  <c r="U2468" i="34"/>
  <c r="V2468" i="34"/>
  <c r="X2468" i="34"/>
  <c r="Y2468" i="34"/>
  <c r="Z2468" i="34"/>
  <c r="N2469" i="34"/>
  <c r="R2469" i="34"/>
  <c r="S2469" i="34"/>
  <c r="T2469" i="34"/>
  <c r="U2469" i="34"/>
  <c r="V2469" i="34"/>
  <c r="X2469" i="34"/>
  <c r="Y2469" i="34"/>
  <c r="Z2469" i="34"/>
  <c r="N2470" i="34"/>
  <c r="R2470" i="34"/>
  <c r="S2470" i="34"/>
  <c r="T2470" i="34"/>
  <c r="U2470" i="34"/>
  <c r="V2470" i="34"/>
  <c r="X2470" i="34"/>
  <c r="Y2470" i="34"/>
  <c r="Z2470" i="34"/>
  <c r="N2471" i="34"/>
  <c r="R2471" i="34"/>
  <c r="S2471" i="34"/>
  <c r="T2471" i="34"/>
  <c r="U2471" i="34"/>
  <c r="V2471" i="34"/>
  <c r="X2471" i="34"/>
  <c r="Y2471" i="34"/>
  <c r="Z2471" i="34"/>
  <c r="N2472" i="34"/>
  <c r="R2472" i="34"/>
  <c r="S2472" i="34"/>
  <c r="T2472" i="34"/>
  <c r="U2472" i="34"/>
  <c r="V2472" i="34"/>
  <c r="X2472" i="34"/>
  <c r="Y2472" i="34"/>
  <c r="Z2472" i="34"/>
  <c r="N2473" i="34"/>
  <c r="R2473" i="34"/>
  <c r="S2473" i="34"/>
  <c r="T2473" i="34"/>
  <c r="U2473" i="34"/>
  <c r="V2473" i="34"/>
  <c r="X2473" i="34"/>
  <c r="Y2473" i="34"/>
  <c r="Z2473" i="34"/>
  <c r="N2474" i="34"/>
  <c r="R2474" i="34"/>
  <c r="S2474" i="34"/>
  <c r="T2474" i="34"/>
  <c r="U2474" i="34"/>
  <c r="V2474" i="34"/>
  <c r="X2474" i="34"/>
  <c r="Y2474" i="34"/>
  <c r="Z2474" i="34"/>
  <c r="N2475" i="34"/>
  <c r="R2475" i="34"/>
  <c r="S2475" i="34"/>
  <c r="T2475" i="34"/>
  <c r="U2475" i="34"/>
  <c r="V2475" i="34"/>
  <c r="X2475" i="34"/>
  <c r="Y2475" i="34"/>
  <c r="Z2475" i="34"/>
  <c r="N2476" i="34"/>
  <c r="R2476" i="34"/>
  <c r="S2476" i="34"/>
  <c r="T2476" i="34"/>
  <c r="U2476" i="34"/>
  <c r="V2476" i="34"/>
  <c r="X2476" i="34"/>
  <c r="Y2476" i="34"/>
  <c r="Z2476" i="34"/>
  <c r="N2477" i="34"/>
  <c r="R2477" i="34"/>
  <c r="S2477" i="34"/>
  <c r="T2477" i="34"/>
  <c r="U2477" i="34"/>
  <c r="V2477" i="34"/>
  <c r="X2477" i="34"/>
  <c r="Y2477" i="34"/>
  <c r="Z2477" i="34"/>
  <c r="N2478" i="34"/>
  <c r="R2478" i="34"/>
  <c r="S2478" i="34"/>
  <c r="T2478" i="34"/>
  <c r="U2478" i="34"/>
  <c r="V2478" i="34"/>
  <c r="X2478" i="34"/>
  <c r="Y2478" i="34"/>
  <c r="Z2478" i="34"/>
  <c r="N2479" i="34"/>
  <c r="R2479" i="34"/>
  <c r="S2479" i="34"/>
  <c r="T2479" i="34"/>
  <c r="U2479" i="34"/>
  <c r="V2479" i="34"/>
  <c r="X2479" i="34"/>
  <c r="Y2479" i="34"/>
  <c r="Z2479" i="34"/>
  <c r="N2480" i="34"/>
  <c r="R2480" i="34"/>
  <c r="S2480" i="34"/>
  <c r="T2480" i="34"/>
  <c r="U2480" i="34"/>
  <c r="V2480" i="34"/>
  <c r="X2480" i="34"/>
  <c r="Y2480" i="34"/>
  <c r="Z2480" i="34"/>
  <c r="N2481" i="34"/>
  <c r="R2481" i="34"/>
  <c r="S2481" i="34"/>
  <c r="T2481" i="34"/>
  <c r="U2481" i="34"/>
  <c r="V2481" i="34"/>
  <c r="X2481" i="34"/>
  <c r="Y2481" i="34"/>
  <c r="Z2481" i="34"/>
  <c r="N2482" i="34"/>
  <c r="R2482" i="34"/>
  <c r="S2482" i="34"/>
  <c r="T2482" i="34"/>
  <c r="U2482" i="34"/>
  <c r="V2482" i="34"/>
  <c r="X2482" i="34"/>
  <c r="Y2482" i="34"/>
  <c r="Z2482" i="34"/>
  <c r="N2483" i="34"/>
  <c r="R2483" i="34"/>
  <c r="S2483" i="34"/>
  <c r="T2483" i="34"/>
  <c r="U2483" i="34"/>
  <c r="V2483" i="34"/>
  <c r="X2483" i="34"/>
  <c r="Y2483" i="34"/>
  <c r="Z2483" i="34"/>
  <c r="N2484" i="34"/>
  <c r="R2484" i="34"/>
  <c r="S2484" i="34"/>
  <c r="T2484" i="34"/>
  <c r="U2484" i="34"/>
  <c r="V2484" i="34"/>
  <c r="X2484" i="34"/>
  <c r="Y2484" i="34"/>
  <c r="Z2484" i="34"/>
  <c r="N2485" i="34"/>
  <c r="R2485" i="34"/>
  <c r="S2485" i="34"/>
  <c r="T2485" i="34"/>
  <c r="U2485" i="34"/>
  <c r="V2485" i="34"/>
  <c r="X2485" i="34"/>
  <c r="Y2485" i="34"/>
  <c r="Z2485" i="34"/>
  <c r="N2486" i="34"/>
  <c r="R2486" i="34"/>
  <c r="S2486" i="34"/>
  <c r="T2486" i="34"/>
  <c r="U2486" i="34"/>
  <c r="V2486" i="34"/>
  <c r="X2486" i="34"/>
  <c r="Y2486" i="34"/>
  <c r="Z2486" i="34"/>
  <c r="N2487" i="34"/>
  <c r="R2487" i="34"/>
  <c r="S2487" i="34"/>
  <c r="T2487" i="34"/>
  <c r="U2487" i="34"/>
  <c r="V2487" i="34"/>
  <c r="X2487" i="34"/>
  <c r="Y2487" i="34"/>
  <c r="Z2487" i="34"/>
  <c r="N2488" i="34"/>
  <c r="R2488" i="34"/>
  <c r="S2488" i="34"/>
  <c r="T2488" i="34"/>
  <c r="U2488" i="34"/>
  <c r="V2488" i="34"/>
  <c r="X2488" i="34"/>
  <c r="Y2488" i="34"/>
  <c r="Z2488" i="34"/>
  <c r="N2489" i="34"/>
  <c r="R2489" i="34"/>
  <c r="S2489" i="34"/>
  <c r="T2489" i="34"/>
  <c r="U2489" i="34"/>
  <c r="V2489" i="34"/>
  <c r="X2489" i="34"/>
  <c r="Y2489" i="34"/>
  <c r="Z2489" i="34"/>
  <c r="N2490" i="34"/>
  <c r="R2490" i="34"/>
  <c r="S2490" i="34"/>
  <c r="T2490" i="34"/>
  <c r="U2490" i="34"/>
  <c r="V2490" i="34"/>
  <c r="X2490" i="34"/>
  <c r="Y2490" i="34"/>
  <c r="Z2490" i="34"/>
  <c r="N2491" i="34"/>
  <c r="R2491" i="34"/>
  <c r="S2491" i="34"/>
  <c r="T2491" i="34"/>
  <c r="U2491" i="34"/>
  <c r="V2491" i="34"/>
  <c r="X2491" i="34"/>
  <c r="Y2491" i="34"/>
  <c r="Z2491" i="34"/>
  <c r="N2492" i="34"/>
  <c r="R2492" i="34"/>
  <c r="S2492" i="34"/>
  <c r="T2492" i="34"/>
  <c r="U2492" i="34"/>
  <c r="V2492" i="34"/>
  <c r="X2492" i="34"/>
  <c r="Y2492" i="34"/>
  <c r="Z2492" i="34"/>
  <c r="N2493" i="34"/>
  <c r="R2493" i="34"/>
  <c r="S2493" i="34"/>
  <c r="T2493" i="34"/>
  <c r="U2493" i="34"/>
  <c r="V2493" i="34"/>
  <c r="X2493" i="34"/>
  <c r="Y2493" i="34"/>
  <c r="Z2493" i="34"/>
  <c r="N2494" i="34"/>
  <c r="R2494" i="34"/>
  <c r="S2494" i="34"/>
  <c r="T2494" i="34"/>
  <c r="U2494" i="34"/>
  <c r="V2494" i="34"/>
  <c r="X2494" i="34"/>
  <c r="Y2494" i="34"/>
  <c r="Z2494" i="34"/>
  <c r="N2495" i="34"/>
  <c r="R2495" i="34"/>
  <c r="S2495" i="34"/>
  <c r="T2495" i="34"/>
  <c r="U2495" i="34"/>
  <c r="V2495" i="34"/>
  <c r="X2495" i="34"/>
  <c r="Y2495" i="34"/>
  <c r="Z2495" i="34"/>
  <c r="N2496" i="34"/>
  <c r="R2496" i="34"/>
  <c r="S2496" i="34"/>
  <c r="T2496" i="34"/>
  <c r="U2496" i="34"/>
  <c r="V2496" i="34"/>
  <c r="X2496" i="34"/>
  <c r="Y2496" i="34"/>
  <c r="Z2496" i="34"/>
  <c r="N2497" i="34"/>
  <c r="R2497" i="34"/>
  <c r="S2497" i="34"/>
  <c r="T2497" i="34"/>
  <c r="U2497" i="34"/>
  <c r="V2497" i="34"/>
  <c r="X2497" i="34"/>
  <c r="Y2497" i="34"/>
  <c r="Z2497" i="34"/>
  <c r="N2498" i="34"/>
  <c r="R2498" i="34"/>
  <c r="S2498" i="34"/>
  <c r="T2498" i="34"/>
  <c r="U2498" i="34"/>
  <c r="V2498" i="34"/>
  <c r="X2498" i="34"/>
  <c r="Y2498" i="34"/>
  <c r="Z2498" i="34"/>
  <c r="N2499" i="34"/>
  <c r="R2499" i="34"/>
  <c r="S2499" i="34"/>
  <c r="T2499" i="34"/>
  <c r="U2499" i="34"/>
  <c r="V2499" i="34"/>
  <c r="X2499" i="34"/>
  <c r="Y2499" i="34"/>
  <c r="Z2499" i="34"/>
  <c r="N2500" i="34"/>
  <c r="R2500" i="34"/>
  <c r="S2500" i="34"/>
  <c r="T2500" i="34"/>
  <c r="U2500" i="34"/>
  <c r="V2500" i="34"/>
  <c r="X2500" i="34"/>
  <c r="Y2500" i="34"/>
  <c r="Z2500" i="34"/>
  <c r="N2501" i="34"/>
  <c r="R2501" i="34"/>
  <c r="S2501" i="34"/>
  <c r="T2501" i="34"/>
  <c r="U2501" i="34"/>
  <c r="V2501" i="34"/>
  <c r="X2501" i="34"/>
  <c r="Y2501" i="34"/>
  <c r="Z2501" i="34"/>
  <c r="N2502" i="34"/>
  <c r="R2502" i="34"/>
  <c r="S2502" i="34"/>
  <c r="T2502" i="34"/>
  <c r="U2502" i="34"/>
  <c r="V2502" i="34"/>
  <c r="X2502" i="34"/>
  <c r="Y2502" i="34"/>
  <c r="Z2502" i="34"/>
  <c r="N2503" i="34"/>
  <c r="R2503" i="34"/>
  <c r="S2503" i="34"/>
  <c r="T2503" i="34"/>
  <c r="U2503" i="34"/>
  <c r="V2503" i="34"/>
  <c r="X2503" i="34"/>
  <c r="Y2503" i="34"/>
  <c r="Z2503" i="34"/>
  <c r="N2504" i="34"/>
  <c r="R2504" i="34"/>
  <c r="S2504" i="34"/>
  <c r="T2504" i="34"/>
  <c r="U2504" i="34"/>
  <c r="V2504" i="34"/>
  <c r="X2504" i="34"/>
  <c r="Y2504" i="34"/>
  <c r="Z2504" i="34"/>
  <c r="N2505" i="34"/>
  <c r="R2505" i="34"/>
  <c r="S2505" i="34"/>
  <c r="T2505" i="34"/>
  <c r="U2505" i="34"/>
  <c r="V2505" i="34"/>
  <c r="X2505" i="34"/>
  <c r="Y2505" i="34"/>
  <c r="Z2505" i="34"/>
  <c r="N2506" i="34"/>
  <c r="R2506" i="34"/>
  <c r="S2506" i="34"/>
  <c r="T2506" i="34"/>
  <c r="U2506" i="34"/>
  <c r="V2506" i="34"/>
  <c r="X2506" i="34"/>
  <c r="Y2506" i="34"/>
  <c r="Z2506" i="34"/>
  <c r="N2507" i="34"/>
  <c r="R2507" i="34"/>
  <c r="S2507" i="34"/>
  <c r="T2507" i="34"/>
  <c r="U2507" i="34"/>
  <c r="V2507" i="34"/>
  <c r="X2507" i="34"/>
  <c r="Y2507" i="34"/>
  <c r="Z2507" i="34"/>
  <c r="N2508" i="34"/>
  <c r="R2508" i="34"/>
  <c r="S2508" i="34"/>
  <c r="T2508" i="34"/>
  <c r="U2508" i="34"/>
  <c r="V2508" i="34"/>
  <c r="X2508" i="34"/>
  <c r="Y2508" i="34"/>
  <c r="Z2508" i="34"/>
  <c r="N2509" i="34"/>
  <c r="R2509" i="34"/>
  <c r="S2509" i="34"/>
  <c r="T2509" i="34"/>
  <c r="U2509" i="34"/>
  <c r="V2509" i="34"/>
  <c r="X2509" i="34"/>
  <c r="Y2509" i="34"/>
  <c r="Z2509" i="34"/>
  <c r="N2510" i="34"/>
  <c r="R2510" i="34"/>
  <c r="S2510" i="34"/>
  <c r="T2510" i="34"/>
  <c r="U2510" i="34"/>
  <c r="V2510" i="34"/>
  <c r="X2510" i="34"/>
  <c r="Y2510" i="34"/>
  <c r="Z2510" i="34"/>
  <c r="N2511" i="34"/>
  <c r="R2511" i="34"/>
  <c r="S2511" i="34"/>
  <c r="T2511" i="34"/>
  <c r="U2511" i="34"/>
  <c r="V2511" i="34"/>
  <c r="X2511" i="34"/>
  <c r="Y2511" i="34"/>
  <c r="Z2511" i="34"/>
  <c r="N2512" i="34"/>
  <c r="R2512" i="34"/>
  <c r="S2512" i="34"/>
  <c r="T2512" i="34"/>
  <c r="U2512" i="34"/>
  <c r="V2512" i="34"/>
  <c r="X2512" i="34"/>
  <c r="Y2512" i="34"/>
  <c r="Z2512" i="34"/>
  <c r="N2513" i="34"/>
  <c r="R2513" i="34"/>
  <c r="S2513" i="34"/>
  <c r="T2513" i="34"/>
  <c r="U2513" i="34"/>
  <c r="V2513" i="34"/>
  <c r="X2513" i="34"/>
  <c r="Y2513" i="34"/>
  <c r="Z2513" i="34"/>
  <c r="N2514" i="34"/>
  <c r="R2514" i="34"/>
  <c r="S2514" i="34"/>
  <c r="T2514" i="34"/>
  <c r="U2514" i="34"/>
  <c r="V2514" i="34"/>
  <c r="X2514" i="34"/>
  <c r="Y2514" i="34"/>
  <c r="Z2514" i="34"/>
  <c r="N2515" i="34"/>
  <c r="R2515" i="34"/>
  <c r="S2515" i="34"/>
  <c r="T2515" i="34"/>
  <c r="U2515" i="34"/>
  <c r="V2515" i="34"/>
  <c r="X2515" i="34"/>
  <c r="Y2515" i="34"/>
  <c r="Z2515" i="34"/>
  <c r="N2516" i="34"/>
  <c r="R2516" i="34"/>
  <c r="S2516" i="34"/>
  <c r="T2516" i="34"/>
  <c r="U2516" i="34"/>
  <c r="V2516" i="34"/>
  <c r="X2516" i="34"/>
  <c r="Y2516" i="34"/>
  <c r="Z2516" i="34"/>
  <c r="N2517" i="34"/>
  <c r="R2517" i="34"/>
  <c r="S2517" i="34"/>
  <c r="T2517" i="34"/>
  <c r="U2517" i="34"/>
  <c r="V2517" i="34"/>
  <c r="X2517" i="34"/>
  <c r="Y2517" i="34"/>
  <c r="Z2517" i="34"/>
  <c r="N2518" i="34"/>
  <c r="R2518" i="34"/>
  <c r="S2518" i="34"/>
  <c r="T2518" i="34"/>
  <c r="U2518" i="34"/>
  <c r="V2518" i="34"/>
  <c r="X2518" i="34"/>
  <c r="Y2518" i="34"/>
  <c r="Z2518" i="34"/>
  <c r="N2519" i="34"/>
  <c r="R2519" i="34"/>
  <c r="S2519" i="34"/>
  <c r="T2519" i="34"/>
  <c r="U2519" i="34"/>
  <c r="V2519" i="34"/>
  <c r="X2519" i="34"/>
  <c r="Y2519" i="34"/>
  <c r="Z2519" i="34"/>
  <c r="N2520" i="34"/>
  <c r="R2520" i="34"/>
  <c r="S2520" i="34"/>
  <c r="T2520" i="34"/>
  <c r="U2520" i="34"/>
  <c r="V2520" i="34"/>
  <c r="X2520" i="34"/>
  <c r="Y2520" i="34"/>
  <c r="Z2520" i="34"/>
  <c r="N2521" i="34"/>
  <c r="R2521" i="34"/>
  <c r="S2521" i="34"/>
  <c r="T2521" i="34"/>
  <c r="U2521" i="34"/>
  <c r="V2521" i="34"/>
  <c r="X2521" i="34"/>
  <c r="Y2521" i="34"/>
  <c r="Z2521" i="34"/>
  <c r="N2522" i="34"/>
  <c r="R2522" i="34"/>
  <c r="S2522" i="34"/>
  <c r="T2522" i="34"/>
  <c r="U2522" i="34"/>
  <c r="V2522" i="34"/>
  <c r="X2522" i="34"/>
  <c r="Y2522" i="34"/>
  <c r="Z2522" i="34"/>
  <c r="N2523" i="34"/>
  <c r="R2523" i="34"/>
  <c r="S2523" i="34"/>
  <c r="T2523" i="34"/>
  <c r="U2523" i="34"/>
  <c r="V2523" i="34"/>
  <c r="X2523" i="34"/>
  <c r="Y2523" i="34"/>
  <c r="Z2523" i="34"/>
  <c r="N2524" i="34"/>
  <c r="R2524" i="34"/>
  <c r="S2524" i="34"/>
  <c r="T2524" i="34"/>
  <c r="U2524" i="34"/>
  <c r="V2524" i="34"/>
  <c r="X2524" i="34"/>
  <c r="Y2524" i="34"/>
  <c r="Z2524" i="34"/>
  <c r="N2525" i="34"/>
  <c r="R2525" i="34"/>
  <c r="S2525" i="34"/>
  <c r="T2525" i="34"/>
  <c r="U2525" i="34"/>
  <c r="V2525" i="34"/>
  <c r="X2525" i="34"/>
  <c r="Y2525" i="34"/>
  <c r="Z2525" i="34"/>
  <c r="N2526" i="34"/>
  <c r="R2526" i="34"/>
  <c r="S2526" i="34"/>
  <c r="T2526" i="34"/>
  <c r="U2526" i="34"/>
  <c r="V2526" i="34"/>
  <c r="X2526" i="34"/>
  <c r="Y2526" i="34"/>
  <c r="Z2526" i="34"/>
  <c r="N2527" i="34"/>
  <c r="R2527" i="34"/>
  <c r="S2527" i="34"/>
  <c r="T2527" i="34"/>
  <c r="U2527" i="34"/>
  <c r="V2527" i="34"/>
  <c r="X2527" i="34"/>
  <c r="Y2527" i="34"/>
  <c r="Z2527" i="34"/>
  <c r="N2528" i="34"/>
  <c r="R2528" i="34"/>
  <c r="S2528" i="34"/>
  <c r="T2528" i="34"/>
  <c r="U2528" i="34"/>
  <c r="V2528" i="34"/>
  <c r="X2528" i="34"/>
  <c r="Y2528" i="34"/>
  <c r="Z2528" i="34"/>
  <c r="N2529" i="34"/>
  <c r="R2529" i="34"/>
  <c r="S2529" i="34"/>
  <c r="T2529" i="34"/>
  <c r="U2529" i="34"/>
  <c r="V2529" i="34"/>
  <c r="X2529" i="34"/>
  <c r="Y2529" i="34"/>
  <c r="Z2529" i="34"/>
  <c r="N2530" i="34"/>
  <c r="R2530" i="34"/>
  <c r="S2530" i="34"/>
  <c r="T2530" i="34"/>
  <c r="U2530" i="34"/>
  <c r="V2530" i="34"/>
  <c r="X2530" i="34"/>
  <c r="Y2530" i="34"/>
  <c r="Z2530" i="34"/>
  <c r="N2531" i="34"/>
  <c r="R2531" i="34"/>
  <c r="S2531" i="34"/>
  <c r="T2531" i="34"/>
  <c r="U2531" i="34"/>
  <c r="V2531" i="34"/>
  <c r="X2531" i="34"/>
  <c r="Y2531" i="34"/>
  <c r="Z2531" i="34"/>
  <c r="N2532" i="34"/>
  <c r="R2532" i="34"/>
  <c r="S2532" i="34"/>
  <c r="T2532" i="34"/>
  <c r="U2532" i="34"/>
  <c r="V2532" i="34"/>
  <c r="X2532" i="34"/>
  <c r="Y2532" i="34"/>
  <c r="Z2532" i="34"/>
  <c r="N2533" i="34"/>
  <c r="R2533" i="34"/>
  <c r="S2533" i="34"/>
  <c r="T2533" i="34"/>
  <c r="U2533" i="34"/>
  <c r="V2533" i="34"/>
  <c r="X2533" i="34"/>
  <c r="Y2533" i="34"/>
  <c r="Z2533" i="34"/>
  <c r="N2534" i="34"/>
  <c r="R2534" i="34"/>
  <c r="S2534" i="34"/>
  <c r="T2534" i="34"/>
  <c r="U2534" i="34"/>
  <c r="V2534" i="34"/>
  <c r="X2534" i="34"/>
  <c r="Y2534" i="34"/>
  <c r="Z2534" i="34"/>
  <c r="N2535" i="34"/>
  <c r="R2535" i="34"/>
  <c r="S2535" i="34"/>
  <c r="T2535" i="34"/>
  <c r="U2535" i="34"/>
  <c r="V2535" i="34"/>
  <c r="X2535" i="34"/>
  <c r="Y2535" i="34"/>
  <c r="Z2535" i="34"/>
  <c r="N2536" i="34"/>
  <c r="R2536" i="34"/>
  <c r="S2536" i="34"/>
  <c r="T2536" i="34"/>
  <c r="U2536" i="34"/>
  <c r="V2536" i="34"/>
  <c r="X2536" i="34"/>
  <c r="Y2536" i="34"/>
  <c r="Z2536" i="34"/>
  <c r="N2537" i="34"/>
  <c r="R2537" i="34"/>
  <c r="S2537" i="34"/>
  <c r="T2537" i="34"/>
  <c r="U2537" i="34"/>
  <c r="V2537" i="34"/>
  <c r="X2537" i="34"/>
  <c r="Y2537" i="34"/>
  <c r="Z2537" i="34"/>
  <c r="N2538" i="34"/>
  <c r="R2538" i="34"/>
  <c r="S2538" i="34"/>
  <c r="T2538" i="34"/>
  <c r="U2538" i="34"/>
  <c r="V2538" i="34"/>
  <c r="X2538" i="34"/>
  <c r="Y2538" i="34"/>
  <c r="Z2538" i="34"/>
  <c r="N2539" i="34"/>
  <c r="R2539" i="34"/>
  <c r="S2539" i="34"/>
  <c r="T2539" i="34"/>
  <c r="U2539" i="34"/>
  <c r="V2539" i="34"/>
  <c r="X2539" i="34"/>
  <c r="Y2539" i="34"/>
  <c r="Z2539" i="34"/>
  <c r="N2540" i="34"/>
  <c r="R2540" i="34"/>
  <c r="S2540" i="34"/>
  <c r="T2540" i="34"/>
  <c r="U2540" i="34"/>
  <c r="V2540" i="34"/>
  <c r="X2540" i="34"/>
  <c r="Y2540" i="34"/>
  <c r="Z2540" i="34"/>
  <c r="N2541" i="34"/>
  <c r="R2541" i="34"/>
  <c r="S2541" i="34"/>
  <c r="T2541" i="34"/>
  <c r="U2541" i="34"/>
  <c r="V2541" i="34"/>
  <c r="X2541" i="34"/>
  <c r="Y2541" i="34"/>
  <c r="Z2541" i="34"/>
  <c r="N2542" i="34"/>
  <c r="R2542" i="34"/>
  <c r="S2542" i="34"/>
  <c r="T2542" i="34"/>
  <c r="U2542" i="34"/>
  <c r="V2542" i="34"/>
  <c r="X2542" i="34"/>
  <c r="Y2542" i="34"/>
  <c r="Z2542" i="34"/>
  <c r="N2543" i="34"/>
  <c r="R2543" i="34"/>
  <c r="S2543" i="34"/>
  <c r="T2543" i="34"/>
  <c r="U2543" i="34"/>
  <c r="V2543" i="34"/>
  <c r="X2543" i="34"/>
  <c r="Y2543" i="34"/>
  <c r="Z2543" i="34"/>
  <c r="N2544" i="34"/>
  <c r="R2544" i="34"/>
  <c r="S2544" i="34"/>
  <c r="T2544" i="34"/>
  <c r="U2544" i="34"/>
  <c r="V2544" i="34"/>
  <c r="X2544" i="34"/>
  <c r="Y2544" i="34"/>
  <c r="Z2544" i="34"/>
  <c r="N2545" i="34"/>
  <c r="R2545" i="34"/>
  <c r="S2545" i="34"/>
  <c r="T2545" i="34"/>
  <c r="U2545" i="34"/>
  <c r="V2545" i="34"/>
  <c r="X2545" i="34"/>
  <c r="Y2545" i="34"/>
  <c r="Z2545" i="34"/>
  <c r="N2546" i="34"/>
  <c r="R2546" i="34"/>
  <c r="S2546" i="34"/>
  <c r="T2546" i="34"/>
  <c r="U2546" i="34"/>
  <c r="V2546" i="34"/>
  <c r="X2546" i="34"/>
  <c r="Y2546" i="34"/>
  <c r="Z2546" i="34"/>
  <c r="N2547" i="34"/>
  <c r="R2547" i="34"/>
  <c r="S2547" i="34"/>
  <c r="T2547" i="34"/>
  <c r="U2547" i="34"/>
  <c r="V2547" i="34"/>
  <c r="X2547" i="34"/>
  <c r="Y2547" i="34"/>
  <c r="Z2547" i="34"/>
  <c r="N2548" i="34"/>
  <c r="R2548" i="34"/>
  <c r="S2548" i="34"/>
  <c r="T2548" i="34"/>
  <c r="U2548" i="34"/>
  <c r="V2548" i="34"/>
  <c r="X2548" i="34"/>
  <c r="Y2548" i="34"/>
  <c r="Z2548" i="34"/>
  <c r="N2549" i="34"/>
  <c r="R2549" i="34"/>
  <c r="S2549" i="34"/>
  <c r="T2549" i="34"/>
  <c r="U2549" i="34"/>
  <c r="V2549" i="34"/>
  <c r="X2549" i="34"/>
  <c r="Y2549" i="34"/>
  <c r="Z2549" i="34"/>
  <c r="N2550" i="34"/>
  <c r="R2550" i="34"/>
  <c r="S2550" i="34"/>
  <c r="T2550" i="34"/>
  <c r="U2550" i="34"/>
  <c r="V2550" i="34"/>
  <c r="X2550" i="34"/>
  <c r="Y2550" i="34"/>
  <c r="Z2550" i="34"/>
  <c r="N2551" i="34"/>
  <c r="R2551" i="34"/>
  <c r="S2551" i="34"/>
  <c r="T2551" i="34"/>
  <c r="U2551" i="34"/>
  <c r="V2551" i="34"/>
  <c r="X2551" i="34"/>
  <c r="Y2551" i="34"/>
  <c r="Z2551" i="34"/>
  <c r="N2552" i="34"/>
  <c r="R2552" i="34"/>
  <c r="S2552" i="34"/>
  <c r="T2552" i="34"/>
  <c r="U2552" i="34"/>
  <c r="V2552" i="34"/>
  <c r="X2552" i="34"/>
  <c r="Y2552" i="34"/>
  <c r="Z2552" i="34"/>
  <c r="N2553" i="34"/>
  <c r="R2553" i="34"/>
  <c r="S2553" i="34"/>
  <c r="T2553" i="34"/>
  <c r="U2553" i="34"/>
  <c r="V2553" i="34"/>
  <c r="X2553" i="34"/>
  <c r="Y2553" i="34"/>
  <c r="Z2553" i="34"/>
  <c r="N2554" i="34"/>
  <c r="R2554" i="34"/>
  <c r="S2554" i="34"/>
  <c r="T2554" i="34"/>
  <c r="U2554" i="34"/>
  <c r="V2554" i="34"/>
  <c r="X2554" i="34"/>
  <c r="Y2554" i="34"/>
  <c r="Z2554" i="34"/>
  <c r="N2555" i="34"/>
  <c r="R2555" i="34"/>
  <c r="S2555" i="34"/>
  <c r="T2555" i="34"/>
  <c r="U2555" i="34"/>
  <c r="V2555" i="34"/>
  <c r="X2555" i="34"/>
  <c r="Y2555" i="34"/>
  <c r="Z2555" i="34"/>
  <c r="N2556" i="34"/>
  <c r="R2556" i="34"/>
  <c r="S2556" i="34"/>
  <c r="T2556" i="34"/>
  <c r="U2556" i="34"/>
  <c r="V2556" i="34"/>
  <c r="X2556" i="34"/>
  <c r="Y2556" i="34"/>
  <c r="Z2556" i="34"/>
  <c r="N2557" i="34"/>
  <c r="R2557" i="34"/>
  <c r="S2557" i="34"/>
  <c r="T2557" i="34"/>
  <c r="U2557" i="34"/>
  <c r="V2557" i="34"/>
  <c r="X2557" i="34"/>
  <c r="Y2557" i="34"/>
  <c r="Z2557" i="34"/>
  <c r="N2558" i="34"/>
  <c r="R2558" i="34"/>
  <c r="S2558" i="34"/>
  <c r="T2558" i="34"/>
  <c r="U2558" i="34"/>
  <c r="V2558" i="34"/>
  <c r="X2558" i="34"/>
  <c r="Y2558" i="34"/>
  <c r="Z2558" i="34"/>
  <c r="N2559" i="34"/>
  <c r="R2559" i="34"/>
  <c r="S2559" i="34"/>
  <c r="T2559" i="34"/>
  <c r="U2559" i="34"/>
  <c r="V2559" i="34"/>
  <c r="X2559" i="34"/>
  <c r="Y2559" i="34"/>
  <c r="Z2559" i="34"/>
  <c r="N2560" i="34"/>
  <c r="R2560" i="34"/>
  <c r="S2560" i="34"/>
  <c r="T2560" i="34"/>
  <c r="U2560" i="34"/>
  <c r="V2560" i="34"/>
  <c r="X2560" i="34"/>
  <c r="Y2560" i="34"/>
  <c r="Z2560" i="34"/>
  <c r="N2561" i="34"/>
  <c r="R2561" i="34"/>
  <c r="S2561" i="34"/>
  <c r="T2561" i="34"/>
  <c r="U2561" i="34"/>
  <c r="V2561" i="34"/>
  <c r="X2561" i="34"/>
  <c r="Y2561" i="34"/>
  <c r="Z2561" i="34"/>
  <c r="N2562" i="34"/>
  <c r="R2562" i="34"/>
  <c r="S2562" i="34"/>
  <c r="T2562" i="34"/>
  <c r="U2562" i="34"/>
  <c r="V2562" i="34"/>
  <c r="X2562" i="34"/>
  <c r="Y2562" i="34"/>
  <c r="Z2562" i="34"/>
  <c r="N2563" i="34"/>
  <c r="R2563" i="34"/>
  <c r="S2563" i="34"/>
  <c r="T2563" i="34"/>
  <c r="U2563" i="34"/>
  <c r="V2563" i="34"/>
  <c r="X2563" i="34"/>
  <c r="Y2563" i="34"/>
  <c r="Z2563" i="34"/>
  <c r="N2564" i="34"/>
  <c r="R2564" i="34"/>
  <c r="S2564" i="34"/>
  <c r="T2564" i="34"/>
  <c r="U2564" i="34"/>
  <c r="V2564" i="34"/>
  <c r="X2564" i="34"/>
  <c r="Y2564" i="34"/>
  <c r="Z2564" i="34"/>
  <c r="N2565" i="34"/>
  <c r="R2565" i="34"/>
  <c r="S2565" i="34"/>
  <c r="T2565" i="34"/>
  <c r="U2565" i="34"/>
  <c r="V2565" i="34"/>
  <c r="X2565" i="34"/>
  <c r="Y2565" i="34"/>
  <c r="Z2565" i="34"/>
  <c r="N2566" i="34"/>
  <c r="R2566" i="34"/>
  <c r="S2566" i="34"/>
  <c r="T2566" i="34"/>
  <c r="U2566" i="34"/>
  <c r="V2566" i="34"/>
  <c r="X2566" i="34"/>
  <c r="Y2566" i="34"/>
  <c r="Z2566" i="34"/>
  <c r="N2567" i="34"/>
  <c r="R2567" i="34"/>
  <c r="S2567" i="34"/>
  <c r="T2567" i="34"/>
  <c r="U2567" i="34"/>
  <c r="V2567" i="34"/>
  <c r="X2567" i="34"/>
  <c r="Y2567" i="34"/>
  <c r="Z2567" i="34"/>
  <c r="N2568" i="34"/>
  <c r="R2568" i="34"/>
  <c r="S2568" i="34"/>
  <c r="T2568" i="34"/>
  <c r="U2568" i="34"/>
  <c r="V2568" i="34"/>
  <c r="X2568" i="34"/>
  <c r="Y2568" i="34"/>
  <c r="Z2568" i="34"/>
  <c r="N2569" i="34"/>
  <c r="R2569" i="34"/>
  <c r="S2569" i="34"/>
  <c r="T2569" i="34"/>
  <c r="U2569" i="34"/>
  <c r="V2569" i="34"/>
  <c r="X2569" i="34"/>
  <c r="Y2569" i="34"/>
  <c r="Z2569" i="34"/>
  <c r="N2570" i="34"/>
  <c r="R2570" i="34"/>
  <c r="S2570" i="34"/>
  <c r="T2570" i="34"/>
  <c r="U2570" i="34"/>
  <c r="V2570" i="34"/>
  <c r="X2570" i="34"/>
  <c r="Y2570" i="34"/>
  <c r="Z2570" i="34"/>
  <c r="N2571" i="34"/>
  <c r="R2571" i="34"/>
  <c r="S2571" i="34"/>
  <c r="T2571" i="34"/>
  <c r="U2571" i="34"/>
  <c r="V2571" i="34"/>
  <c r="X2571" i="34"/>
  <c r="Y2571" i="34"/>
  <c r="Z2571" i="34"/>
  <c r="N2572" i="34"/>
  <c r="R2572" i="34"/>
  <c r="S2572" i="34"/>
  <c r="T2572" i="34"/>
  <c r="U2572" i="34"/>
  <c r="V2572" i="34"/>
  <c r="X2572" i="34"/>
  <c r="Y2572" i="34"/>
  <c r="Z2572" i="34"/>
  <c r="N2573" i="34"/>
  <c r="R2573" i="34"/>
  <c r="S2573" i="34"/>
  <c r="T2573" i="34"/>
  <c r="U2573" i="34"/>
  <c r="V2573" i="34"/>
  <c r="X2573" i="34"/>
  <c r="Y2573" i="34"/>
  <c r="Z2573" i="34"/>
  <c r="N2574" i="34"/>
  <c r="R2574" i="34"/>
  <c r="S2574" i="34"/>
  <c r="T2574" i="34"/>
  <c r="U2574" i="34"/>
  <c r="V2574" i="34"/>
  <c r="X2574" i="34"/>
  <c r="Y2574" i="34"/>
  <c r="Z2574" i="34"/>
  <c r="N2575" i="34"/>
  <c r="R2575" i="34"/>
  <c r="S2575" i="34"/>
  <c r="T2575" i="34"/>
  <c r="U2575" i="34"/>
  <c r="V2575" i="34"/>
  <c r="X2575" i="34"/>
  <c r="Y2575" i="34"/>
  <c r="Z2575" i="34"/>
  <c r="N2576" i="34"/>
  <c r="R2576" i="34"/>
  <c r="S2576" i="34"/>
  <c r="T2576" i="34"/>
  <c r="U2576" i="34"/>
  <c r="V2576" i="34"/>
  <c r="X2576" i="34"/>
  <c r="Y2576" i="34"/>
  <c r="Z2576" i="34"/>
  <c r="N2577" i="34"/>
  <c r="R2577" i="34"/>
  <c r="S2577" i="34"/>
  <c r="T2577" i="34"/>
  <c r="U2577" i="34"/>
  <c r="V2577" i="34"/>
  <c r="X2577" i="34"/>
  <c r="Y2577" i="34"/>
  <c r="Z2577" i="34"/>
  <c r="N2578" i="34"/>
  <c r="R2578" i="34"/>
  <c r="S2578" i="34"/>
  <c r="T2578" i="34"/>
  <c r="U2578" i="34"/>
  <c r="V2578" i="34"/>
  <c r="X2578" i="34"/>
  <c r="Y2578" i="34"/>
  <c r="Z2578" i="34"/>
  <c r="N2579" i="34"/>
  <c r="R2579" i="34"/>
  <c r="S2579" i="34"/>
  <c r="T2579" i="34"/>
  <c r="U2579" i="34"/>
  <c r="V2579" i="34"/>
  <c r="X2579" i="34"/>
  <c r="Y2579" i="34"/>
  <c r="Z2579" i="34"/>
  <c r="N2580" i="34"/>
  <c r="R2580" i="34"/>
  <c r="S2580" i="34"/>
  <c r="T2580" i="34"/>
  <c r="U2580" i="34"/>
  <c r="V2580" i="34"/>
  <c r="X2580" i="34"/>
  <c r="Y2580" i="34"/>
  <c r="Z2580" i="34"/>
  <c r="N2581" i="34"/>
  <c r="R2581" i="34"/>
  <c r="S2581" i="34"/>
  <c r="T2581" i="34"/>
  <c r="U2581" i="34"/>
  <c r="V2581" i="34"/>
  <c r="X2581" i="34"/>
  <c r="Y2581" i="34"/>
  <c r="Z2581" i="34"/>
  <c r="N2582" i="34"/>
  <c r="R2582" i="34"/>
  <c r="S2582" i="34"/>
  <c r="T2582" i="34"/>
  <c r="U2582" i="34"/>
  <c r="V2582" i="34"/>
  <c r="X2582" i="34"/>
  <c r="Y2582" i="34"/>
  <c r="Z2582" i="34"/>
  <c r="N2583" i="34"/>
  <c r="R2583" i="34"/>
  <c r="S2583" i="34"/>
  <c r="T2583" i="34"/>
  <c r="U2583" i="34"/>
  <c r="V2583" i="34"/>
  <c r="X2583" i="34"/>
  <c r="Y2583" i="34"/>
  <c r="Z2583" i="34"/>
  <c r="N2584" i="34"/>
  <c r="R2584" i="34"/>
  <c r="S2584" i="34"/>
  <c r="T2584" i="34"/>
  <c r="U2584" i="34"/>
  <c r="V2584" i="34"/>
  <c r="X2584" i="34"/>
  <c r="Y2584" i="34"/>
  <c r="Z2584" i="34"/>
  <c r="N2585" i="34"/>
  <c r="R2585" i="34"/>
  <c r="S2585" i="34"/>
  <c r="T2585" i="34"/>
  <c r="U2585" i="34"/>
  <c r="V2585" i="34"/>
  <c r="X2585" i="34"/>
  <c r="Y2585" i="34"/>
  <c r="Z2585" i="34"/>
  <c r="N2586" i="34"/>
  <c r="R2586" i="34"/>
  <c r="S2586" i="34"/>
  <c r="T2586" i="34"/>
  <c r="U2586" i="34"/>
  <c r="V2586" i="34"/>
  <c r="X2586" i="34"/>
  <c r="Y2586" i="34"/>
  <c r="Z2586" i="34"/>
  <c r="N2587" i="34"/>
  <c r="R2587" i="34"/>
  <c r="S2587" i="34"/>
  <c r="T2587" i="34"/>
  <c r="U2587" i="34"/>
  <c r="V2587" i="34"/>
  <c r="X2587" i="34"/>
  <c r="Y2587" i="34"/>
  <c r="Z2587" i="34"/>
  <c r="N2588" i="34"/>
  <c r="R2588" i="34"/>
  <c r="S2588" i="34"/>
  <c r="T2588" i="34"/>
  <c r="U2588" i="34"/>
  <c r="V2588" i="34"/>
  <c r="X2588" i="34"/>
  <c r="Y2588" i="34"/>
  <c r="Z2588" i="34"/>
  <c r="N2589" i="34"/>
  <c r="R2589" i="34"/>
  <c r="S2589" i="34"/>
  <c r="T2589" i="34"/>
  <c r="U2589" i="34"/>
  <c r="V2589" i="34"/>
  <c r="X2589" i="34"/>
  <c r="Y2589" i="34"/>
  <c r="Z2589" i="34"/>
  <c r="N2590" i="34"/>
  <c r="R2590" i="34"/>
  <c r="S2590" i="34"/>
  <c r="T2590" i="34"/>
  <c r="U2590" i="34"/>
  <c r="V2590" i="34"/>
  <c r="X2590" i="34"/>
  <c r="Y2590" i="34"/>
  <c r="Z2590" i="34"/>
  <c r="N2591" i="34"/>
  <c r="R2591" i="34"/>
  <c r="S2591" i="34"/>
  <c r="T2591" i="34"/>
  <c r="U2591" i="34"/>
  <c r="V2591" i="34"/>
  <c r="X2591" i="34"/>
  <c r="Y2591" i="34"/>
  <c r="Z2591" i="34"/>
  <c r="N2592" i="34"/>
  <c r="R2592" i="34"/>
  <c r="S2592" i="34"/>
  <c r="T2592" i="34"/>
  <c r="U2592" i="34"/>
  <c r="V2592" i="34"/>
  <c r="X2592" i="34"/>
  <c r="Y2592" i="34"/>
  <c r="Z2592" i="34"/>
  <c r="N2593" i="34"/>
  <c r="R2593" i="34"/>
  <c r="S2593" i="34"/>
  <c r="T2593" i="34"/>
  <c r="U2593" i="34"/>
  <c r="V2593" i="34"/>
  <c r="X2593" i="34"/>
  <c r="Y2593" i="34"/>
  <c r="Z2593" i="34"/>
  <c r="N2594" i="34"/>
  <c r="R2594" i="34"/>
  <c r="S2594" i="34"/>
  <c r="T2594" i="34"/>
  <c r="U2594" i="34"/>
  <c r="V2594" i="34"/>
  <c r="X2594" i="34"/>
  <c r="Y2594" i="34"/>
  <c r="Z2594" i="34"/>
  <c r="N2595" i="34"/>
  <c r="R2595" i="34"/>
  <c r="S2595" i="34"/>
  <c r="T2595" i="34"/>
  <c r="U2595" i="34"/>
  <c r="V2595" i="34"/>
  <c r="X2595" i="34"/>
  <c r="Y2595" i="34"/>
  <c r="Z2595" i="34"/>
  <c r="N2596" i="34"/>
  <c r="R2596" i="34"/>
  <c r="S2596" i="34"/>
  <c r="T2596" i="34"/>
  <c r="U2596" i="34"/>
  <c r="V2596" i="34"/>
  <c r="X2596" i="34"/>
  <c r="Y2596" i="34"/>
  <c r="Z2596" i="34"/>
  <c r="N2597" i="34"/>
  <c r="R2597" i="34"/>
  <c r="S2597" i="34"/>
  <c r="T2597" i="34"/>
  <c r="U2597" i="34"/>
  <c r="V2597" i="34"/>
  <c r="X2597" i="34"/>
  <c r="Y2597" i="34"/>
  <c r="Z2597" i="34"/>
  <c r="N2598" i="34"/>
  <c r="R2598" i="34"/>
  <c r="S2598" i="34"/>
  <c r="T2598" i="34"/>
  <c r="U2598" i="34"/>
  <c r="V2598" i="34"/>
  <c r="X2598" i="34"/>
  <c r="Y2598" i="34"/>
  <c r="Z2598" i="34"/>
  <c r="N2599" i="34"/>
  <c r="R2599" i="34"/>
  <c r="S2599" i="34"/>
  <c r="T2599" i="34"/>
  <c r="U2599" i="34"/>
  <c r="V2599" i="34"/>
  <c r="X2599" i="34"/>
  <c r="Y2599" i="34"/>
  <c r="Z2599" i="34"/>
  <c r="N2600" i="34"/>
  <c r="R2600" i="34"/>
  <c r="S2600" i="34"/>
  <c r="T2600" i="34"/>
  <c r="U2600" i="34"/>
  <c r="V2600" i="34"/>
  <c r="X2600" i="34"/>
  <c r="Y2600" i="34"/>
  <c r="Z2600" i="34"/>
  <c r="N2601" i="34"/>
  <c r="R2601" i="34"/>
  <c r="S2601" i="34"/>
  <c r="T2601" i="34"/>
  <c r="U2601" i="34"/>
  <c r="V2601" i="34"/>
  <c r="X2601" i="34"/>
  <c r="Y2601" i="34"/>
  <c r="Z2601" i="34"/>
  <c r="N2602" i="34"/>
  <c r="R2602" i="34"/>
  <c r="S2602" i="34"/>
  <c r="T2602" i="34"/>
  <c r="U2602" i="34"/>
  <c r="V2602" i="34"/>
  <c r="X2602" i="34"/>
  <c r="Y2602" i="34"/>
  <c r="Z2602" i="34"/>
  <c r="N2603" i="34"/>
  <c r="R2603" i="34"/>
  <c r="S2603" i="34"/>
  <c r="T2603" i="34"/>
  <c r="U2603" i="34"/>
  <c r="V2603" i="34"/>
  <c r="X2603" i="34"/>
  <c r="Y2603" i="34"/>
  <c r="Z2603" i="34"/>
  <c r="N2604" i="34"/>
  <c r="R2604" i="34"/>
  <c r="S2604" i="34"/>
  <c r="T2604" i="34"/>
  <c r="U2604" i="34"/>
  <c r="V2604" i="34"/>
  <c r="X2604" i="34"/>
  <c r="Y2604" i="34"/>
  <c r="Z2604" i="34"/>
  <c r="N2605" i="34"/>
  <c r="R2605" i="34"/>
  <c r="S2605" i="34"/>
  <c r="T2605" i="34"/>
  <c r="U2605" i="34"/>
  <c r="V2605" i="34"/>
  <c r="X2605" i="34"/>
  <c r="Y2605" i="34"/>
  <c r="Z2605" i="34"/>
  <c r="N2606" i="34"/>
  <c r="R2606" i="34"/>
  <c r="S2606" i="34"/>
  <c r="T2606" i="34"/>
  <c r="U2606" i="34"/>
  <c r="V2606" i="34"/>
  <c r="X2606" i="34"/>
  <c r="Y2606" i="34"/>
  <c r="Z2606" i="34"/>
  <c r="N2607" i="34"/>
  <c r="R2607" i="34"/>
  <c r="S2607" i="34"/>
  <c r="T2607" i="34"/>
  <c r="U2607" i="34"/>
  <c r="V2607" i="34"/>
  <c r="X2607" i="34"/>
  <c r="Y2607" i="34"/>
  <c r="Z2607" i="34"/>
  <c r="N2608" i="34"/>
  <c r="R2608" i="34"/>
  <c r="S2608" i="34"/>
  <c r="T2608" i="34"/>
  <c r="U2608" i="34"/>
  <c r="V2608" i="34"/>
  <c r="X2608" i="34"/>
  <c r="Y2608" i="34"/>
  <c r="Z2608" i="34"/>
  <c r="N2609" i="34"/>
  <c r="R2609" i="34"/>
  <c r="S2609" i="34"/>
  <c r="T2609" i="34"/>
  <c r="U2609" i="34"/>
  <c r="V2609" i="34"/>
  <c r="X2609" i="34"/>
  <c r="Y2609" i="34"/>
  <c r="Z2609" i="34"/>
  <c r="N2610" i="34"/>
  <c r="R2610" i="34"/>
  <c r="S2610" i="34"/>
  <c r="T2610" i="34"/>
  <c r="U2610" i="34"/>
  <c r="V2610" i="34"/>
  <c r="X2610" i="34"/>
  <c r="Y2610" i="34"/>
  <c r="Z2610" i="34"/>
  <c r="N2611" i="34"/>
  <c r="R2611" i="34"/>
  <c r="S2611" i="34"/>
  <c r="T2611" i="34"/>
  <c r="U2611" i="34"/>
  <c r="V2611" i="34"/>
  <c r="X2611" i="34"/>
  <c r="Y2611" i="34"/>
  <c r="Z2611" i="34"/>
  <c r="N2612" i="34"/>
  <c r="R2612" i="34"/>
  <c r="S2612" i="34"/>
  <c r="T2612" i="34"/>
  <c r="U2612" i="34"/>
  <c r="V2612" i="34"/>
  <c r="X2612" i="34"/>
  <c r="Y2612" i="34"/>
  <c r="Z2612" i="34"/>
  <c r="N2613" i="34"/>
  <c r="R2613" i="34"/>
  <c r="S2613" i="34"/>
  <c r="T2613" i="34"/>
  <c r="U2613" i="34"/>
  <c r="V2613" i="34"/>
  <c r="X2613" i="34"/>
  <c r="Y2613" i="34"/>
  <c r="Z2613" i="34"/>
  <c r="N2614" i="34"/>
  <c r="R2614" i="34"/>
  <c r="S2614" i="34"/>
  <c r="T2614" i="34"/>
  <c r="U2614" i="34"/>
  <c r="V2614" i="34"/>
  <c r="X2614" i="34"/>
  <c r="Y2614" i="34"/>
  <c r="Z2614" i="34"/>
  <c r="N2615" i="34"/>
  <c r="R2615" i="34"/>
  <c r="S2615" i="34"/>
  <c r="T2615" i="34"/>
  <c r="U2615" i="34"/>
  <c r="V2615" i="34"/>
  <c r="X2615" i="34"/>
  <c r="Y2615" i="34"/>
  <c r="Z2615" i="34"/>
  <c r="N2616" i="34"/>
  <c r="R2616" i="34"/>
  <c r="S2616" i="34"/>
  <c r="T2616" i="34"/>
  <c r="U2616" i="34"/>
  <c r="V2616" i="34"/>
  <c r="X2616" i="34"/>
  <c r="Y2616" i="34"/>
  <c r="Z2616" i="34"/>
  <c r="N2617" i="34"/>
  <c r="R2617" i="34"/>
  <c r="S2617" i="34"/>
  <c r="T2617" i="34"/>
  <c r="U2617" i="34"/>
  <c r="V2617" i="34"/>
  <c r="X2617" i="34"/>
  <c r="Y2617" i="34"/>
  <c r="Z2617" i="34"/>
  <c r="N2618" i="34"/>
  <c r="R2618" i="34"/>
  <c r="S2618" i="34"/>
  <c r="T2618" i="34"/>
  <c r="U2618" i="34"/>
  <c r="V2618" i="34"/>
  <c r="X2618" i="34"/>
  <c r="Y2618" i="34"/>
  <c r="Z2618" i="34"/>
  <c r="N2619" i="34"/>
  <c r="R2619" i="34"/>
  <c r="S2619" i="34"/>
  <c r="T2619" i="34"/>
  <c r="U2619" i="34"/>
  <c r="V2619" i="34"/>
  <c r="X2619" i="34"/>
  <c r="Y2619" i="34"/>
  <c r="Z2619" i="34"/>
  <c r="N2620" i="34"/>
  <c r="R2620" i="34"/>
  <c r="S2620" i="34"/>
  <c r="T2620" i="34"/>
  <c r="U2620" i="34"/>
  <c r="V2620" i="34"/>
  <c r="X2620" i="34"/>
  <c r="Y2620" i="34"/>
  <c r="Z2620" i="34"/>
  <c r="N2621" i="34"/>
  <c r="R2621" i="34"/>
  <c r="S2621" i="34"/>
  <c r="T2621" i="34"/>
  <c r="U2621" i="34"/>
  <c r="V2621" i="34"/>
  <c r="X2621" i="34"/>
  <c r="Y2621" i="34"/>
  <c r="Z2621" i="34"/>
  <c r="N2622" i="34"/>
  <c r="R2622" i="34"/>
  <c r="S2622" i="34"/>
  <c r="T2622" i="34"/>
  <c r="U2622" i="34"/>
  <c r="V2622" i="34"/>
  <c r="X2622" i="34"/>
  <c r="Y2622" i="34"/>
  <c r="Z2622" i="34"/>
  <c r="N2623" i="34"/>
  <c r="R2623" i="34"/>
  <c r="S2623" i="34"/>
  <c r="T2623" i="34"/>
  <c r="U2623" i="34"/>
  <c r="V2623" i="34"/>
  <c r="X2623" i="34"/>
  <c r="Y2623" i="34"/>
  <c r="Z2623" i="34"/>
  <c r="N2624" i="34"/>
  <c r="R2624" i="34"/>
  <c r="S2624" i="34"/>
  <c r="T2624" i="34"/>
  <c r="U2624" i="34"/>
  <c r="V2624" i="34"/>
  <c r="X2624" i="34"/>
  <c r="Y2624" i="34"/>
  <c r="Z2624" i="34"/>
  <c r="N2625" i="34"/>
  <c r="R2625" i="34"/>
  <c r="S2625" i="34"/>
  <c r="T2625" i="34"/>
  <c r="U2625" i="34"/>
  <c r="V2625" i="34"/>
  <c r="X2625" i="34"/>
  <c r="Y2625" i="34"/>
  <c r="Z2625" i="34"/>
  <c r="N2626" i="34"/>
  <c r="R2626" i="34"/>
  <c r="S2626" i="34"/>
  <c r="T2626" i="34"/>
  <c r="U2626" i="34"/>
  <c r="V2626" i="34"/>
  <c r="X2626" i="34"/>
  <c r="Y2626" i="34"/>
  <c r="Z2626" i="34"/>
  <c r="N2627" i="34"/>
  <c r="R2627" i="34"/>
  <c r="S2627" i="34"/>
  <c r="T2627" i="34"/>
  <c r="U2627" i="34"/>
  <c r="V2627" i="34"/>
  <c r="X2627" i="34"/>
  <c r="Y2627" i="34"/>
  <c r="Z2627" i="34"/>
  <c r="N2628" i="34"/>
  <c r="R2628" i="34"/>
  <c r="S2628" i="34"/>
  <c r="T2628" i="34"/>
  <c r="U2628" i="34"/>
  <c r="V2628" i="34"/>
  <c r="X2628" i="34"/>
  <c r="Y2628" i="34"/>
  <c r="Z2628" i="34"/>
  <c r="N2629" i="34"/>
  <c r="R2629" i="34"/>
  <c r="S2629" i="34"/>
  <c r="T2629" i="34"/>
  <c r="U2629" i="34"/>
  <c r="V2629" i="34"/>
  <c r="X2629" i="34"/>
  <c r="Y2629" i="34"/>
  <c r="Z2629" i="34"/>
  <c r="N2630" i="34"/>
  <c r="R2630" i="34"/>
  <c r="S2630" i="34"/>
  <c r="T2630" i="34"/>
  <c r="U2630" i="34"/>
  <c r="V2630" i="34"/>
  <c r="X2630" i="34"/>
  <c r="Y2630" i="34"/>
  <c r="Z2630" i="34"/>
  <c r="N2631" i="34"/>
  <c r="R2631" i="34"/>
  <c r="S2631" i="34"/>
  <c r="T2631" i="34"/>
  <c r="U2631" i="34"/>
  <c r="V2631" i="34"/>
  <c r="X2631" i="34"/>
  <c r="Y2631" i="34"/>
  <c r="Z2631" i="34"/>
  <c r="N2632" i="34"/>
  <c r="R2632" i="34"/>
  <c r="S2632" i="34"/>
  <c r="T2632" i="34"/>
  <c r="U2632" i="34"/>
  <c r="V2632" i="34"/>
  <c r="X2632" i="34"/>
  <c r="Y2632" i="34"/>
  <c r="Z2632" i="34"/>
  <c r="N2633" i="34"/>
  <c r="R2633" i="34"/>
  <c r="S2633" i="34"/>
  <c r="T2633" i="34"/>
  <c r="U2633" i="34"/>
  <c r="V2633" i="34"/>
  <c r="X2633" i="34"/>
  <c r="Y2633" i="34"/>
  <c r="Z2633" i="34"/>
  <c r="N2634" i="34"/>
  <c r="R2634" i="34"/>
  <c r="S2634" i="34"/>
  <c r="T2634" i="34"/>
  <c r="U2634" i="34"/>
  <c r="V2634" i="34"/>
  <c r="X2634" i="34"/>
  <c r="Y2634" i="34"/>
  <c r="Z2634" i="34"/>
  <c r="N2635" i="34"/>
  <c r="R2635" i="34"/>
  <c r="S2635" i="34"/>
  <c r="T2635" i="34"/>
  <c r="U2635" i="34"/>
  <c r="V2635" i="34"/>
  <c r="X2635" i="34"/>
  <c r="Y2635" i="34"/>
  <c r="Z2635" i="34"/>
  <c r="N2636" i="34"/>
  <c r="R2636" i="34"/>
  <c r="S2636" i="34"/>
  <c r="T2636" i="34"/>
  <c r="U2636" i="34"/>
  <c r="V2636" i="34"/>
  <c r="X2636" i="34"/>
  <c r="Y2636" i="34"/>
  <c r="Z2636" i="34"/>
  <c r="N2637" i="34"/>
  <c r="R2637" i="34"/>
  <c r="S2637" i="34"/>
  <c r="T2637" i="34"/>
  <c r="U2637" i="34"/>
  <c r="V2637" i="34"/>
  <c r="X2637" i="34"/>
  <c r="Y2637" i="34"/>
  <c r="Z2637" i="34"/>
  <c r="N2638" i="34"/>
  <c r="R2638" i="34"/>
  <c r="S2638" i="34"/>
  <c r="T2638" i="34"/>
  <c r="U2638" i="34"/>
  <c r="V2638" i="34"/>
  <c r="X2638" i="34"/>
  <c r="Y2638" i="34"/>
  <c r="Z2638" i="34"/>
  <c r="N2639" i="34"/>
  <c r="R2639" i="34"/>
  <c r="S2639" i="34"/>
  <c r="T2639" i="34"/>
  <c r="U2639" i="34"/>
  <c r="V2639" i="34"/>
  <c r="X2639" i="34"/>
  <c r="Y2639" i="34"/>
  <c r="Z2639" i="34"/>
  <c r="N2640" i="34"/>
  <c r="R2640" i="34"/>
  <c r="S2640" i="34"/>
  <c r="T2640" i="34"/>
  <c r="U2640" i="34"/>
  <c r="V2640" i="34"/>
  <c r="X2640" i="34"/>
  <c r="Y2640" i="34"/>
  <c r="Z2640" i="34"/>
  <c r="N2641" i="34"/>
  <c r="R2641" i="34"/>
  <c r="S2641" i="34"/>
  <c r="T2641" i="34"/>
  <c r="U2641" i="34"/>
  <c r="V2641" i="34"/>
  <c r="X2641" i="34"/>
  <c r="Y2641" i="34"/>
  <c r="Z2641" i="34"/>
  <c r="N2642" i="34"/>
  <c r="R2642" i="34"/>
  <c r="S2642" i="34"/>
  <c r="T2642" i="34"/>
  <c r="U2642" i="34"/>
  <c r="V2642" i="34"/>
  <c r="X2642" i="34"/>
  <c r="Y2642" i="34"/>
  <c r="Z2642" i="34"/>
  <c r="N2643" i="34"/>
  <c r="R2643" i="34"/>
  <c r="S2643" i="34"/>
  <c r="T2643" i="34"/>
  <c r="U2643" i="34"/>
  <c r="V2643" i="34"/>
  <c r="X2643" i="34"/>
  <c r="Y2643" i="34"/>
  <c r="Z2643" i="34"/>
  <c r="N2644" i="34"/>
  <c r="R2644" i="34"/>
  <c r="S2644" i="34"/>
  <c r="T2644" i="34"/>
  <c r="U2644" i="34"/>
  <c r="V2644" i="34"/>
  <c r="X2644" i="34"/>
  <c r="Y2644" i="34"/>
  <c r="Z2644" i="34"/>
  <c r="N2645" i="34"/>
  <c r="R2645" i="34"/>
  <c r="S2645" i="34"/>
  <c r="T2645" i="34"/>
  <c r="U2645" i="34"/>
  <c r="V2645" i="34"/>
  <c r="X2645" i="34"/>
  <c r="Y2645" i="34"/>
  <c r="Z2645" i="34"/>
  <c r="N2646" i="34"/>
  <c r="R2646" i="34"/>
  <c r="S2646" i="34"/>
  <c r="T2646" i="34"/>
  <c r="U2646" i="34"/>
  <c r="V2646" i="34"/>
  <c r="X2646" i="34"/>
  <c r="Y2646" i="34"/>
  <c r="Z2646" i="34"/>
  <c r="N2647" i="34"/>
  <c r="R2647" i="34"/>
  <c r="S2647" i="34"/>
  <c r="T2647" i="34"/>
  <c r="U2647" i="34"/>
  <c r="V2647" i="34"/>
  <c r="X2647" i="34"/>
  <c r="Y2647" i="34"/>
  <c r="Z2647" i="34"/>
  <c r="N2648" i="34"/>
  <c r="R2648" i="34"/>
  <c r="S2648" i="34"/>
  <c r="T2648" i="34"/>
  <c r="U2648" i="34"/>
  <c r="V2648" i="34"/>
  <c r="X2648" i="34"/>
  <c r="Y2648" i="34"/>
  <c r="Z2648" i="34"/>
  <c r="N2649" i="34"/>
  <c r="R2649" i="34"/>
  <c r="S2649" i="34"/>
  <c r="T2649" i="34"/>
  <c r="U2649" i="34"/>
  <c r="V2649" i="34"/>
  <c r="X2649" i="34"/>
  <c r="Y2649" i="34"/>
  <c r="Z2649" i="34"/>
  <c r="N2650" i="34"/>
  <c r="R2650" i="34"/>
  <c r="S2650" i="34"/>
  <c r="T2650" i="34"/>
  <c r="U2650" i="34"/>
  <c r="V2650" i="34"/>
  <c r="X2650" i="34"/>
  <c r="Y2650" i="34"/>
  <c r="Z2650" i="34"/>
  <c r="N2651" i="34"/>
  <c r="R2651" i="34"/>
  <c r="S2651" i="34"/>
  <c r="T2651" i="34"/>
  <c r="U2651" i="34"/>
  <c r="V2651" i="34"/>
  <c r="X2651" i="34"/>
  <c r="Y2651" i="34"/>
  <c r="Z2651" i="34"/>
  <c r="N2652" i="34"/>
  <c r="R2652" i="34"/>
  <c r="S2652" i="34"/>
  <c r="T2652" i="34"/>
  <c r="U2652" i="34"/>
  <c r="V2652" i="34"/>
  <c r="X2652" i="34"/>
  <c r="Y2652" i="34"/>
  <c r="Z2652" i="34"/>
  <c r="N2653" i="34"/>
  <c r="R2653" i="34"/>
  <c r="S2653" i="34"/>
  <c r="T2653" i="34"/>
  <c r="U2653" i="34"/>
  <c r="V2653" i="34"/>
  <c r="X2653" i="34"/>
  <c r="Y2653" i="34"/>
  <c r="Z2653" i="34"/>
  <c r="N2654" i="34"/>
  <c r="R2654" i="34"/>
  <c r="S2654" i="34"/>
  <c r="T2654" i="34"/>
  <c r="U2654" i="34"/>
  <c r="V2654" i="34"/>
  <c r="X2654" i="34"/>
  <c r="Y2654" i="34"/>
  <c r="Z2654" i="34"/>
  <c r="N2655" i="34"/>
  <c r="R2655" i="34"/>
  <c r="S2655" i="34"/>
  <c r="T2655" i="34"/>
  <c r="U2655" i="34"/>
  <c r="V2655" i="34"/>
  <c r="X2655" i="34"/>
  <c r="Y2655" i="34"/>
  <c r="Z2655" i="34"/>
  <c r="N2656" i="34"/>
  <c r="R2656" i="34"/>
  <c r="S2656" i="34"/>
  <c r="T2656" i="34"/>
  <c r="U2656" i="34"/>
  <c r="V2656" i="34"/>
  <c r="X2656" i="34"/>
  <c r="Y2656" i="34"/>
  <c r="Z2656" i="34"/>
  <c r="N2657" i="34"/>
  <c r="R2657" i="34"/>
  <c r="S2657" i="34"/>
  <c r="T2657" i="34"/>
  <c r="U2657" i="34"/>
  <c r="V2657" i="34"/>
  <c r="X2657" i="34"/>
  <c r="Y2657" i="34"/>
  <c r="Z2657" i="34"/>
  <c r="N2658" i="34"/>
  <c r="R2658" i="34"/>
  <c r="S2658" i="34"/>
  <c r="T2658" i="34"/>
  <c r="U2658" i="34"/>
  <c r="V2658" i="34"/>
  <c r="X2658" i="34"/>
  <c r="Y2658" i="34"/>
  <c r="Z2658" i="34"/>
  <c r="N2659" i="34"/>
  <c r="R2659" i="34"/>
  <c r="S2659" i="34"/>
  <c r="T2659" i="34"/>
  <c r="U2659" i="34"/>
  <c r="V2659" i="34"/>
  <c r="X2659" i="34"/>
  <c r="Y2659" i="34"/>
  <c r="Z2659" i="34"/>
  <c r="N2660" i="34"/>
  <c r="R2660" i="34"/>
  <c r="S2660" i="34"/>
  <c r="T2660" i="34"/>
  <c r="U2660" i="34"/>
  <c r="V2660" i="34"/>
  <c r="X2660" i="34"/>
  <c r="Y2660" i="34"/>
  <c r="Z2660" i="34"/>
  <c r="N2661" i="34"/>
  <c r="R2661" i="34"/>
  <c r="S2661" i="34"/>
  <c r="T2661" i="34"/>
  <c r="U2661" i="34"/>
  <c r="V2661" i="34"/>
  <c r="X2661" i="34"/>
  <c r="Y2661" i="34"/>
  <c r="Z2661" i="34"/>
  <c r="N2662" i="34"/>
  <c r="R2662" i="34"/>
  <c r="S2662" i="34"/>
  <c r="T2662" i="34"/>
  <c r="U2662" i="34"/>
  <c r="V2662" i="34"/>
  <c r="X2662" i="34"/>
  <c r="Y2662" i="34"/>
  <c r="Z2662" i="34"/>
  <c r="N2663" i="34"/>
  <c r="R2663" i="34"/>
  <c r="S2663" i="34"/>
  <c r="T2663" i="34"/>
  <c r="U2663" i="34"/>
  <c r="V2663" i="34"/>
  <c r="X2663" i="34"/>
  <c r="Y2663" i="34"/>
  <c r="Z2663" i="34"/>
  <c r="N2664" i="34"/>
  <c r="R2664" i="34"/>
  <c r="S2664" i="34"/>
  <c r="T2664" i="34"/>
  <c r="U2664" i="34"/>
  <c r="V2664" i="34"/>
  <c r="X2664" i="34"/>
  <c r="Y2664" i="34"/>
  <c r="Z2664" i="34"/>
  <c r="N2665" i="34"/>
  <c r="R2665" i="34"/>
  <c r="S2665" i="34"/>
  <c r="T2665" i="34"/>
  <c r="U2665" i="34"/>
  <c r="V2665" i="34"/>
  <c r="X2665" i="34"/>
  <c r="Y2665" i="34"/>
  <c r="Z2665" i="34"/>
  <c r="N2666" i="34"/>
  <c r="R2666" i="34"/>
  <c r="S2666" i="34"/>
  <c r="T2666" i="34"/>
  <c r="U2666" i="34"/>
  <c r="V2666" i="34"/>
  <c r="X2666" i="34"/>
  <c r="Y2666" i="34"/>
  <c r="Z2666" i="34"/>
  <c r="N2667" i="34"/>
  <c r="R2667" i="34"/>
  <c r="S2667" i="34"/>
  <c r="T2667" i="34"/>
  <c r="U2667" i="34"/>
  <c r="V2667" i="34"/>
  <c r="X2667" i="34"/>
  <c r="Y2667" i="34"/>
  <c r="Z2667" i="34"/>
  <c r="N2668" i="34"/>
  <c r="R2668" i="34"/>
  <c r="S2668" i="34"/>
  <c r="T2668" i="34"/>
  <c r="U2668" i="34"/>
  <c r="V2668" i="34"/>
  <c r="X2668" i="34"/>
  <c r="Y2668" i="34"/>
  <c r="Z2668" i="34"/>
  <c r="N2669" i="34"/>
  <c r="R2669" i="34"/>
  <c r="S2669" i="34"/>
  <c r="T2669" i="34"/>
  <c r="U2669" i="34"/>
  <c r="V2669" i="34"/>
  <c r="X2669" i="34"/>
  <c r="Y2669" i="34"/>
  <c r="Z2669" i="34"/>
  <c r="N2670" i="34"/>
  <c r="R2670" i="34"/>
  <c r="S2670" i="34"/>
  <c r="T2670" i="34"/>
  <c r="U2670" i="34"/>
  <c r="V2670" i="34"/>
  <c r="X2670" i="34"/>
  <c r="Y2670" i="34"/>
  <c r="Z2670" i="34"/>
  <c r="N2671" i="34"/>
  <c r="R2671" i="34"/>
  <c r="S2671" i="34"/>
  <c r="T2671" i="34"/>
  <c r="U2671" i="34"/>
  <c r="V2671" i="34"/>
  <c r="X2671" i="34"/>
  <c r="Y2671" i="34"/>
  <c r="Z2671" i="34"/>
  <c r="N2672" i="34"/>
  <c r="R2672" i="34"/>
  <c r="S2672" i="34"/>
  <c r="T2672" i="34"/>
  <c r="U2672" i="34"/>
  <c r="V2672" i="34"/>
  <c r="X2672" i="34"/>
  <c r="Y2672" i="34"/>
  <c r="Z2672" i="34"/>
  <c r="N2673" i="34"/>
  <c r="R2673" i="34"/>
  <c r="S2673" i="34"/>
  <c r="T2673" i="34"/>
  <c r="U2673" i="34"/>
  <c r="V2673" i="34"/>
  <c r="X2673" i="34"/>
  <c r="Y2673" i="34"/>
  <c r="Z2673" i="34"/>
  <c r="N2674" i="34"/>
  <c r="R2674" i="34"/>
  <c r="S2674" i="34"/>
  <c r="T2674" i="34"/>
  <c r="U2674" i="34"/>
  <c r="V2674" i="34"/>
  <c r="X2674" i="34"/>
  <c r="Y2674" i="34"/>
  <c r="Z2674" i="34"/>
  <c r="N2675" i="34"/>
  <c r="R2675" i="34"/>
  <c r="S2675" i="34"/>
  <c r="T2675" i="34"/>
  <c r="U2675" i="34"/>
  <c r="V2675" i="34"/>
  <c r="X2675" i="34"/>
  <c r="Y2675" i="34"/>
  <c r="Z2675" i="34"/>
  <c r="N2676" i="34"/>
  <c r="R2676" i="34"/>
  <c r="S2676" i="34"/>
  <c r="T2676" i="34"/>
  <c r="U2676" i="34"/>
  <c r="V2676" i="34"/>
  <c r="X2676" i="34"/>
  <c r="Y2676" i="34"/>
  <c r="Z2676" i="34"/>
  <c r="N2677" i="34"/>
  <c r="R2677" i="34"/>
  <c r="S2677" i="34"/>
  <c r="T2677" i="34"/>
  <c r="U2677" i="34"/>
  <c r="V2677" i="34"/>
  <c r="X2677" i="34"/>
  <c r="Y2677" i="34"/>
  <c r="Z2677" i="34"/>
  <c r="N2678" i="34"/>
  <c r="R2678" i="34"/>
  <c r="S2678" i="34"/>
  <c r="T2678" i="34"/>
  <c r="U2678" i="34"/>
  <c r="V2678" i="34"/>
  <c r="X2678" i="34"/>
  <c r="Y2678" i="34"/>
  <c r="Z2678" i="34"/>
  <c r="N2679" i="34"/>
  <c r="R2679" i="34"/>
  <c r="S2679" i="34"/>
  <c r="T2679" i="34"/>
  <c r="U2679" i="34"/>
  <c r="V2679" i="34"/>
  <c r="X2679" i="34"/>
  <c r="Y2679" i="34"/>
  <c r="Z2679" i="34"/>
  <c r="N2680" i="34"/>
  <c r="R2680" i="34"/>
  <c r="S2680" i="34"/>
  <c r="T2680" i="34"/>
  <c r="U2680" i="34"/>
  <c r="V2680" i="34"/>
  <c r="X2680" i="34"/>
  <c r="Y2680" i="34"/>
  <c r="Z2680" i="34"/>
  <c r="N2681" i="34"/>
  <c r="R2681" i="34"/>
  <c r="S2681" i="34"/>
  <c r="T2681" i="34"/>
  <c r="U2681" i="34"/>
  <c r="V2681" i="34"/>
  <c r="X2681" i="34"/>
  <c r="Y2681" i="34"/>
  <c r="Z2681" i="34"/>
  <c r="N2682" i="34"/>
  <c r="R2682" i="34"/>
  <c r="S2682" i="34"/>
  <c r="T2682" i="34"/>
  <c r="U2682" i="34"/>
  <c r="V2682" i="34"/>
  <c r="X2682" i="34"/>
  <c r="Y2682" i="34"/>
  <c r="Z2682" i="34"/>
  <c r="N2683" i="34"/>
  <c r="R2683" i="34"/>
  <c r="S2683" i="34"/>
  <c r="T2683" i="34"/>
  <c r="U2683" i="34"/>
  <c r="V2683" i="34"/>
  <c r="X2683" i="34"/>
  <c r="Y2683" i="34"/>
  <c r="Z2683" i="34"/>
  <c r="N2684" i="34"/>
  <c r="R2684" i="34"/>
  <c r="S2684" i="34"/>
  <c r="T2684" i="34"/>
  <c r="U2684" i="34"/>
  <c r="V2684" i="34"/>
  <c r="X2684" i="34"/>
  <c r="Y2684" i="34"/>
  <c r="Z2684" i="34"/>
  <c r="N2685" i="34"/>
  <c r="R2685" i="34"/>
  <c r="S2685" i="34"/>
  <c r="T2685" i="34"/>
  <c r="U2685" i="34"/>
  <c r="V2685" i="34"/>
  <c r="X2685" i="34"/>
  <c r="Y2685" i="34"/>
  <c r="Z2685" i="34"/>
  <c r="N2686" i="34"/>
  <c r="R2686" i="34"/>
  <c r="S2686" i="34"/>
  <c r="T2686" i="34"/>
  <c r="U2686" i="34"/>
  <c r="V2686" i="34"/>
  <c r="X2686" i="34"/>
  <c r="Y2686" i="34"/>
  <c r="Z2686" i="34"/>
  <c r="N2687" i="34"/>
  <c r="R2687" i="34"/>
  <c r="S2687" i="34"/>
  <c r="T2687" i="34"/>
  <c r="U2687" i="34"/>
  <c r="V2687" i="34"/>
  <c r="X2687" i="34"/>
  <c r="Y2687" i="34"/>
  <c r="Z2687" i="34"/>
  <c r="N2688" i="34"/>
  <c r="R2688" i="34"/>
  <c r="S2688" i="34"/>
  <c r="T2688" i="34"/>
  <c r="U2688" i="34"/>
  <c r="V2688" i="34"/>
  <c r="X2688" i="34"/>
  <c r="Y2688" i="34"/>
  <c r="Z2688" i="34"/>
  <c r="N2689" i="34"/>
  <c r="R2689" i="34"/>
  <c r="S2689" i="34"/>
  <c r="T2689" i="34"/>
  <c r="U2689" i="34"/>
  <c r="V2689" i="34"/>
  <c r="X2689" i="34"/>
  <c r="Y2689" i="34"/>
  <c r="Z2689" i="34"/>
  <c r="N2690" i="34"/>
  <c r="R2690" i="34"/>
  <c r="S2690" i="34"/>
  <c r="T2690" i="34"/>
  <c r="U2690" i="34"/>
  <c r="V2690" i="34"/>
  <c r="X2690" i="34"/>
  <c r="Y2690" i="34"/>
  <c r="Z2690" i="34"/>
  <c r="N2691" i="34"/>
  <c r="R2691" i="34"/>
  <c r="S2691" i="34"/>
  <c r="T2691" i="34"/>
  <c r="U2691" i="34"/>
  <c r="V2691" i="34"/>
  <c r="X2691" i="34"/>
  <c r="Y2691" i="34"/>
  <c r="Z2691" i="34"/>
  <c r="N2692" i="34"/>
  <c r="R2692" i="34"/>
  <c r="S2692" i="34"/>
  <c r="T2692" i="34"/>
  <c r="U2692" i="34"/>
  <c r="V2692" i="34"/>
  <c r="X2692" i="34"/>
  <c r="Y2692" i="34"/>
  <c r="Z2692" i="34"/>
  <c r="N2693" i="34"/>
  <c r="R2693" i="34"/>
  <c r="S2693" i="34"/>
  <c r="T2693" i="34"/>
  <c r="U2693" i="34"/>
  <c r="V2693" i="34"/>
  <c r="X2693" i="34"/>
  <c r="Y2693" i="34"/>
  <c r="Z2693" i="34"/>
  <c r="N2694" i="34"/>
  <c r="R2694" i="34"/>
  <c r="S2694" i="34"/>
  <c r="T2694" i="34"/>
  <c r="U2694" i="34"/>
  <c r="V2694" i="34"/>
  <c r="X2694" i="34"/>
  <c r="Y2694" i="34"/>
  <c r="Z2694" i="34"/>
  <c r="N2695" i="34"/>
  <c r="R2695" i="34"/>
  <c r="S2695" i="34"/>
  <c r="T2695" i="34"/>
  <c r="U2695" i="34"/>
  <c r="V2695" i="34"/>
  <c r="X2695" i="34"/>
  <c r="Y2695" i="34"/>
  <c r="Z2695" i="34"/>
  <c r="N2696" i="34"/>
  <c r="R2696" i="34"/>
  <c r="S2696" i="34"/>
  <c r="T2696" i="34"/>
  <c r="U2696" i="34"/>
  <c r="V2696" i="34"/>
  <c r="X2696" i="34"/>
  <c r="Y2696" i="34"/>
  <c r="Z2696" i="34"/>
  <c r="N2697" i="34"/>
  <c r="R2697" i="34"/>
  <c r="S2697" i="34"/>
  <c r="T2697" i="34"/>
  <c r="U2697" i="34"/>
  <c r="V2697" i="34"/>
  <c r="X2697" i="34"/>
  <c r="Y2697" i="34"/>
  <c r="Z2697" i="34"/>
  <c r="N2698" i="34"/>
  <c r="R2698" i="34"/>
  <c r="S2698" i="34"/>
  <c r="T2698" i="34"/>
  <c r="U2698" i="34"/>
  <c r="V2698" i="34"/>
  <c r="X2698" i="34"/>
  <c r="Y2698" i="34"/>
  <c r="Z2698" i="34"/>
  <c r="N2699" i="34"/>
  <c r="R2699" i="34"/>
  <c r="S2699" i="34"/>
  <c r="T2699" i="34"/>
  <c r="U2699" i="34"/>
  <c r="V2699" i="34"/>
  <c r="X2699" i="34"/>
  <c r="Y2699" i="34"/>
  <c r="Z2699" i="34"/>
  <c r="N2700" i="34"/>
  <c r="R2700" i="34"/>
  <c r="S2700" i="34"/>
  <c r="T2700" i="34"/>
  <c r="U2700" i="34"/>
  <c r="V2700" i="34"/>
  <c r="X2700" i="34"/>
  <c r="Y2700" i="34"/>
  <c r="Z2700" i="34"/>
  <c r="N2701" i="34"/>
  <c r="R2701" i="34"/>
  <c r="S2701" i="34"/>
  <c r="T2701" i="34"/>
  <c r="U2701" i="34"/>
  <c r="V2701" i="34"/>
  <c r="X2701" i="34"/>
  <c r="Y2701" i="34"/>
  <c r="Z2701" i="34"/>
  <c r="N2702" i="34"/>
  <c r="R2702" i="34"/>
  <c r="S2702" i="34"/>
  <c r="T2702" i="34"/>
  <c r="U2702" i="34"/>
  <c r="V2702" i="34"/>
  <c r="X2702" i="34"/>
  <c r="Y2702" i="34"/>
  <c r="Z2702" i="34"/>
  <c r="N2703" i="34"/>
  <c r="R2703" i="34"/>
  <c r="S2703" i="34"/>
  <c r="T2703" i="34"/>
  <c r="U2703" i="34"/>
  <c r="V2703" i="34"/>
  <c r="X2703" i="34"/>
  <c r="Y2703" i="34"/>
  <c r="Z2703" i="34"/>
  <c r="N2704" i="34"/>
  <c r="R2704" i="34"/>
  <c r="S2704" i="34"/>
  <c r="T2704" i="34"/>
  <c r="U2704" i="34"/>
  <c r="V2704" i="34"/>
  <c r="X2704" i="34"/>
  <c r="Y2704" i="34"/>
  <c r="Z2704" i="34"/>
  <c r="N2705" i="34"/>
  <c r="R2705" i="34"/>
  <c r="S2705" i="34"/>
  <c r="T2705" i="34"/>
  <c r="U2705" i="34"/>
  <c r="V2705" i="34"/>
  <c r="X2705" i="34"/>
  <c r="Y2705" i="34"/>
  <c r="Z2705" i="34"/>
  <c r="N2706" i="34"/>
  <c r="R2706" i="34"/>
  <c r="S2706" i="34"/>
  <c r="T2706" i="34"/>
  <c r="U2706" i="34"/>
  <c r="V2706" i="34"/>
  <c r="X2706" i="34"/>
  <c r="Y2706" i="34"/>
  <c r="Z2706" i="34"/>
  <c r="N2707" i="34"/>
  <c r="R2707" i="34"/>
  <c r="S2707" i="34"/>
  <c r="T2707" i="34"/>
  <c r="U2707" i="34"/>
  <c r="V2707" i="34"/>
  <c r="X2707" i="34"/>
  <c r="Y2707" i="34"/>
  <c r="Z2707" i="34"/>
  <c r="N2708" i="34"/>
  <c r="R2708" i="34"/>
  <c r="S2708" i="34"/>
  <c r="T2708" i="34"/>
  <c r="U2708" i="34"/>
  <c r="V2708" i="34"/>
  <c r="X2708" i="34"/>
  <c r="Y2708" i="34"/>
  <c r="Z2708" i="34"/>
  <c r="N2709" i="34"/>
  <c r="R2709" i="34"/>
  <c r="S2709" i="34"/>
  <c r="T2709" i="34"/>
  <c r="U2709" i="34"/>
  <c r="V2709" i="34"/>
  <c r="X2709" i="34"/>
  <c r="Y2709" i="34"/>
  <c r="Z2709" i="34"/>
  <c r="N2710" i="34"/>
  <c r="R2710" i="34"/>
  <c r="S2710" i="34"/>
  <c r="T2710" i="34"/>
  <c r="U2710" i="34"/>
  <c r="V2710" i="34"/>
  <c r="X2710" i="34"/>
  <c r="Y2710" i="34"/>
  <c r="Z2710" i="34"/>
  <c r="N2711" i="34"/>
  <c r="R2711" i="34"/>
  <c r="S2711" i="34"/>
  <c r="T2711" i="34"/>
  <c r="U2711" i="34"/>
  <c r="V2711" i="34"/>
  <c r="X2711" i="34"/>
  <c r="Y2711" i="34"/>
  <c r="Z2711" i="34"/>
  <c r="N2712" i="34"/>
  <c r="R2712" i="34"/>
  <c r="S2712" i="34"/>
  <c r="T2712" i="34"/>
  <c r="U2712" i="34"/>
  <c r="V2712" i="34"/>
  <c r="X2712" i="34"/>
  <c r="Y2712" i="34"/>
  <c r="Z2712" i="34"/>
  <c r="N2713" i="34"/>
  <c r="R2713" i="34"/>
  <c r="S2713" i="34"/>
  <c r="T2713" i="34"/>
  <c r="U2713" i="34"/>
  <c r="V2713" i="34"/>
  <c r="X2713" i="34"/>
  <c r="Y2713" i="34"/>
  <c r="Z2713" i="34"/>
  <c r="N2714" i="34"/>
  <c r="R2714" i="34"/>
  <c r="S2714" i="34"/>
  <c r="T2714" i="34"/>
  <c r="U2714" i="34"/>
  <c r="V2714" i="34"/>
  <c r="X2714" i="34"/>
  <c r="Y2714" i="34"/>
  <c r="Z2714" i="34"/>
  <c r="N2715" i="34"/>
  <c r="R2715" i="34"/>
  <c r="S2715" i="34"/>
  <c r="T2715" i="34"/>
  <c r="U2715" i="34"/>
  <c r="V2715" i="34"/>
  <c r="X2715" i="34"/>
  <c r="Y2715" i="34"/>
  <c r="Z2715" i="34"/>
  <c r="N2716" i="34"/>
  <c r="R2716" i="34"/>
  <c r="S2716" i="34"/>
  <c r="T2716" i="34"/>
  <c r="U2716" i="34"/>
  <c r="V2716" i="34"/>
  <c r="X2716" i="34"/>
  <c r="Y2716" i="34"/>
  <c r="Z2716" i="34"/>
  <c r="N2717" i="34"/>
  <c r="R2717" i="34"/>
  <c r="S2717" i="34"/>
  <c r="T2717" i="34"/>
  <c r="U2717" i="34"/>
  <c r="V2717" i="34"/>
  <c r="X2717" i="34"/>
  <c r="Y2717" i="34"/>
  <c r="Z2717" i="34"/>
  <c r="N2718" i="34"/>
  <c r="R2718" i="34"/>
  <c r="S2718" i="34"/>
  <c r="T2718" i="34"/>
  <c r="U2718" i="34"/>
  <c r="V2718" i="34"/>
  <c r="X2718" i="34"/>
  <c r="Y2718" i="34"/>
  <c r="Z2718" i="34"/>
  <c r="N2719" i="34"/>
  <c r="R2719" i="34"/>
  <c r="S2719" i="34"/>
  <c r="T2719" i="34"/>
  <c r="U2719" i="34"/>
  <c r="V2719" i="34"/>
  <c r="X2719" i="34"/>
  <c r="Y2719" i="34"/>
  <c r="Z2719" i="34"/>
  <c r="N2720" i="34"/>
  <c r="R2720" i="34"/>
  <c r="S2720" i="34"/>
  <c r="T2720" i="34"/>
  <c r="U2720" i="34"/>
  <c r="V2720" i="34"/>
  <c r="X2720" i="34"/>
  <c r="Y2720" i="34"/>
  <c r="Z2720" i="34"/>
  <c r="N2721" i="34"/>
  <c r="R2721" i="34"/>
  <c r="S2721" i="34"/>
  <c r="T2721" i="34"/>
  <c r="U2721" i="34"/>
  <c r="V2721" i="34"/>
  <c r="X2721" i="34"/>
  <c r="Y2721" i="34"/>
  <c r="Z2721" i="34"/>
  <c r="N2722" i="34"/>
  <c r="R2722" i="34"/>
  <c r="S2722" i="34"/>
  <c r="T2722" i="34"/>
  <c r="U2722" i="34"/>
  <c r="V2722" i="34"/>
  <c r="X2722" i="34"/>
  <c r="Y2722" i="34"/>
  <c r="Z2722" i="34"/>
  <c r="N2723" i="34"/>
  <c r="R2723" i="34"/>
  <c r="S2723" i="34"/>
  <c r="T2723" i="34"/>
  <c r="U2723" i="34"/>
  <c r="V2723" i="34"/>
  <c r="X2723" i="34"/>
  <c r="Y2723" i="34"/>
  <c r="Z2723" i="34"/>
  <c r="N2724" i="34"/>
  <c r="R2724" i="34"/>
  <c r="S2724" i="34"/>
  <c r="T2724" i="34"/>
  <c r="U2724" i="34"/>
  <c r="V2724" i="34"/>
  <c r="X2724" i="34"/>
  <c r="Y2724" i="34"/>
  <c r="Z2724" i="34"/>
  <c r="N2725" i="34"/>
  <c r="R2725" i="34"/>
  <c r="S2725" i="34"/>
  <c r="T2725" i="34"/>
  <c r="U2725" i="34"/>
  <c r="V2725" i="34"/>
  <c r="X2725" i="34"/>
  <c r="Y2725" i="34"/>
  <c r="Z2725" i="34"/>
  <c r="N2726" i="34"/>
  <c r="R2726" i="34"/>
  <c r="S2726" i="34"/>
  <c r="T2726" i="34"/>
  <c r="U2726" i="34"/>
  <c r="V2726" i="34"/>
  <c r="X2726" i="34"/>
  <c r="Y2726" i="34"/>
  <c r="Z2726" i="34"/>
  <c r="N2727" i="34"/>
  <c r="R2727" i="34"/>
  <c r="S2727" i="34"/>
  <c r="T2727" i="34"/>
  <c r="U2727" i="34"/>
  <c r="V2727" i="34"/>
  <c r="X2727" i="34"/>
  <c r="Y2727" i="34"/>
  <c r="Z2727" i="34"/>
  <c r="N2728" i="34"/>
  <c r="R2728" i="34"/>
  <c r="S2728" i="34"/>
  <c r="T2728" i="34"/>
  <c r="U2728" i="34"/>
  <c r="V2728" i="34"/>
  <c r="X2728" i="34"/>
  <c r="Y2728" i="34"/>
  <c r="Z2728" i="34"/>
  <c r="N2729" i="34"/>
  <c r="R2729" i="34"/>
  <c r="S2729" i="34"/>
  <c r="T2729" i="34"/>
  <c r="U2729" i="34"/>
  <c r="V2729" i="34"/>
  <c r="X2729" i="34"/>
  <c r="Y2729" i="34"/>
  <c r="Z2729" i="34"/>
  <c r="N2730" i="34"/>
  <c r="R2730" i="34"/>
  <c r="S2730" i="34"/>
  <c r="T2730" i="34"/>
  <c r="U2730" i="34"/>
  <c r="V2730" i="34"/>
  <c r="X2730" i="34"/>
  <c r="Y2730" i="34"/>
  <c r="Z2730" i="34"/>
  <c r="N2731" i="34"/>
  <c r="R2731" i="34"/>
  <c r="S2731" i="34"/>
  <c r="T2731" i="34"/>
  <c r="U2731" i="34"/>
  <c r="V2731" i="34"/>
  <c r="X2731" i="34"/>
  <c r="Y2731" i="34"/>
  <c r="Z2731" i="34"/>
  <c r="N2732" i="34"/>
  <c r="R2732" i="34"/>
  <c r="S2732" i="34"/>
  <c r="T2732" i="34"/>
  <c r="U2732" i="34"/>
  <c r="V2732" i="34"/>
  <c r="X2732" i="34"/>
  <c r="Y2732" i="34"/>
  <c r="Z2732" i="34"/>
  <c r="N2733" i="34"/>
  <c r="R2733" i="34"/>
  <c r="S2733" i="34"/>
  <c r="T2733" i="34"/>
  <c r="U2733" i="34"/>
  <c r="V2733" i="34"/>
  <c r="X2733" i="34"/>
  <c r="Y2733" i="34"/>
  <c r="Z2733" i="34"/>
  <c r="N2734" i="34"/>
  <c r="R2734" i="34"/>
  <c r="S2734" i="34"/>
  <c r="T2734" i="34"/>
  <c r="U2734" i="34"/>
  <c r="V2734" i="34"/>
  <c r="X2734" i="34"/>
  <c r="Y2734" i="34"/>
  <c r="Z2734" i="34"/>
  <c r="N2735" i="34"/>
  <c r="R2735" i="34"/>
  <c r="S2735" i="34"/>
  <c r="T2735" i="34"/>
  <c r="U2735" i="34"/>
  <c r="V2735" i="34"/>
  <c r="X2735" i="34"/>
  <c r="Y2735" i="34"/>
  <c r="Z2735" i="34"/>
  <c r="N2736" i="34"/>
  <c r="R2736" i="34"/>
  <c r="S2736" i="34"/>
  <c r="T2736" i="34"/>
  <c r="U2736" i="34"/>
  <c r="V2736" i="34"/>
  <c r="X2736" i="34"/>
  <c r="Y2736" i="34"/>
  <c r="Z2736" i="34"/>
  <c r="N2737" i="34"/>
  <c r="R2737" i="34"/>
  <c r="S2737" i="34"/>
  <c r="T2737" i="34"/>
  <c r="U2737" i="34"/>
  <c r="V2737" i="34"/>
  <c r="X2737" i="34"/>
  <c r="Y2737" i="34"/>
  <c r="Z2737" i="34"/>
  <c r="N2738" i="34"/>
  <c r="R2738" i="34"/>
  <c r="S2738" i="34"/>
  <c r="T2738" i="34"/>
  <c r="U2738" i="34"/>
  <c r="V2738" i="34"/>
  <c r="X2738" i="34"/>
  <c r="Y2738" i="34"/>
  <c r="Z2738" i="34"/>
  <c r="N2739" i="34"/>
  <c r="R2739" i="34"/>
  <c r="S2739" i="34"/>
  <c r="T2739" i="34"/>
  <c r="U2739" i="34"/>
  <c r="V2739" i="34"/>
  <c r="X2739" i="34"/>
  <c r="Y2739" i="34"/>
  <c r="Z2739" i="34"/>
  <c r="N2740" i="34"/>
  <c r="R2740" i="34"/>
  <c r="S2740" i="34"/>
  <c r="T2740" i="34"/>
  <c r="U2740" i="34"/>
  <c r="V2740" i="34"/>
  <c r="X2740" i="34"/>
  <c r="Y2740" i="34"/>
  <c r="Z2740" i="34"/>
  <c r="N2741" i="34"/>
  <c r="R2741" i="34"/>
  <c r="S2741" i="34"/>
  <c r="T2741" i="34"/>
  <c r="U2741" i="34"/>
  <c r="V2741" i="34"/>
  <c r="X2741" i="34"/>
  <c r="Y2741" i="34"/>
  <c r="Z2741" i="34"/>
  <c r="N2742" i="34"/>
  <c r="R2742" i="34"/>
  <c r="S2742" i="34"/>
  <c r="T2742" i="34"/>
  <c r="U2742" i="34"/>
  <c r="V2742" i="34"/>
  <c r="X2742" i="34"/>
  <c r="Y2742" i="34"/>
  <c r="Z2742" i="34"/>
  <c r="N2743" i="34"/>
  <c r="R2743" i="34"/>
  <c r="S2743" i="34"/>
  <c r="T2743" i="34"/>
  <c r="U2743" i="34"/>
  <c r="V2743" i="34"/>
  <c r="X2743" i="34"/>
  <c r="Y2743" i="34"/>
  <c r="Z2743" i="34"/>
  <c r="N2744" i="34"/>
  <c r="R2744" i="34"/>
  <c r="S2744" i="34"/>
  <c r="T2744" i="34"/>
  <c r="U2744" i="34"/>
  <c r="V2744" i="34"/>
  <c r="X2744" i="34"/>
  <c r="Y2744" i="34"/>
  <c r="Z2744" i="34"/>
  <c r="N2745" i="34"/>
  <c r="R2745" i="34"/>
  <c r="S2745" i="34"/>
  <c r="T2745" i="34"/>
  <c r="U2745" i="34"/>
  <c r="V2745" i="34"/>
  <c r="X2745" i="34"/>
  <c r="Y2745" i="34"/>
  <c r="Z2745" i="34"/>
  <c r="N2746" i="34"/>
  <c r="R2746" i="34"/>
  <c r="S2746" i="34"/>
  <c r="T2746" i="34"/>
  <c r="U2746" i="34"/>
  <c r="V2746" i="34"/>
  <c r="X2746" i="34"/>
  <c r="Y2746" i="34"/>
  <c r="Z2746" i="34"/>
  <c r="N2747" i="34"/>
  <c r="R2747" i="34"/>
  <c r="S2747" i="34"/>
  <c r="T2747" i="34"/>
  <c r="U2747" i="34"/>
  <c r="V2747" i="34"/>
  <c r="X2747" i="34"/>
  <c r="Y2747" i="34"/>
  <c r="Z2747" i="34"/>
  <c r="N2748" i="34"/>
  <c r="R2748" i="34"/>
  <c r="S2748" i="34"/>
  <c r="T2748" i="34"/>
  <c r="U2748" i="34"/>
  <c r="V2748" i="34"/>
  <c r="X2748" i="34"/>
  <c r="Y2748" i="34"/>
  <c r="Z2748" i="34"/>
  <c r="N2749" i="34"/>
  <c r="R2749" i="34"/>
  <c r="S2749" i="34"/>
  <c r="T2749" i="34"/>
  <c r="U2749" i="34"/>
  <c r="V2749" i="34"/>
  <c r="X2749" i="34"/>
  <c r="Y2749" i="34"/>
  <c r="Z2749" i="34"/>
  <c r="N2750" i="34"/>
  <c r="R2750" i="34"/>
  <c r="S2750" i="34"/>
  <c r="T2750" i="34"/>
  <c r="U2750" i="34"/>
  <c r="V2750" i="34"/>
  <c r="X2750" i="34"/>
  <c r="Y2750" i="34"/>
  <c r="Z2750" i="34"/>
  <c r="N2751" i="34"/>
  <c r="R2751" i="34"/>
  <c r="S2751" i="34"/>
  <c r="T2751" i="34"/>
  <c r="U2751" i="34"/>
  <c r="V2751" i="34"/>
  <c r="X2751" i="34"/>
  <c r="Y2751" i="34"/>
  <c r="Z2751" i="34"/>
  <c r="N2752" i="34"/>
  <c r="R2752" i="34"/>
  <c r="S2752" i="34"/>
  <c r="T2752" i="34"/>
  <c r="U2752" i="34"/>
  <c r="V2752" i="34"/>
  <c r="X2752" i="34"/>
  <c r="Y2752" i="34"/>
  <c r="Z2752" i="34"/>
  <c r="N2753" i="34"/>
  <c r="R2753" i="34"/>
  <c r="S2753" i="34"/>
  <c r="T2753" i="34"/>
  <c r="U2753" i="34"/>
  <c r="V2753" i="34"/>
  <c r="X2753" i="34"/>
  <c r="Y2753" i="34"/>
  <c r="Z2753" i="34"/>
  <c r="N2754" i="34"/>
  <c r="R2754" i="34"/>
  <c r="S2754" i="34"/>
  <c r="T2754" i="34"/>
  <c r="U2754" i="34"/>
  <c r="V2754" i="34"/>
  <c r="X2754" i="34"/>
  <c r="Y2754" i="34"/>
  <c r="Z2754" i="34"/>
  <c r="N2755" i="34"/>
  <c r="R2755" i="34"/>
  <c r="S2755" i="34"/>
  <c r="T2755" i="34"/>
  <c r="U2755" i="34"/>
  <c r="V2755" i="34"/>
  <c r="X2755" i="34"/>
  <c r="Y2755" i="34"/>
  <c r="Z2755" i="34"/>
  <c r="N2756" i="34"/>
  <c r="R2756" i="34"/>
  <c r="S2756" i="34"/>
  <c r="T2756" i="34"/>
  <c r="U2756" i="34"/>
  <c r="V2756" i="34"/>
  <c r="X2756" i="34"/>
  <c r="Y2756" i="34"/>
  <c r="Z2756" i="34"/>
  <c r="N2757" i="34"/>
  <c r="R2757" i="34"/>
  <c r="S2757" i="34"/>
  <c r="T2757" i="34"/>
  <c r="U2757" i="34"/>
  <c r="V2757" i="34"/>
  <c r="X2757" i="34"/>
  <c r="Y2757" i="34"/>
  <c r="Z2757" i="34"/>
  <c r="N2758" i="34"/>
  <c r="R2758" i="34"/>
  <c r="S2758" i="34"/>
  <c r="T2758" i="34"/>
  <c r="U2758" i="34"/>
  <c r="V2758" i="34"/>
  <c r="X2758" i="34"/>
  <c r="Y2758" i="34"/>
  <c r="Z2758" i="34"/>
  <c r="N2759" i="34"/>
  <c r="R2759" i="34"/>
  <c r="S2759" i="34"/>
  <c r="T2759" i="34"/>
  <c r="U2759" i="34"/>
  <c r="V2759" i="34"/>
  <c r="X2759" i="34"/>
  <c r="Y2759" i="34"/>
  <c r="Z2759" i="34"/>
  <c r="N2760" i="34"/>
  <c r="R2760" i="34"/>
  <c r="S2760" i="34"/>
  <c r="T2760" i="34"/>
  <c r="U2760" i="34"/>
  <c r="V2760" i="34"/>
  <c r="X2760" i="34"/>
  <c r="Y2760" i="34"/>
  <c r="Z2760" i="34"/>
  <c r="N2761" i="34"/>
  <c r="R2761" i="34"/>
  <c r="S2761" i="34"/>
  <c r="T2761" i="34"/>
  <c r="U2761" i="34"/>
  <c r="V2761" i="34"/>
  <c r="X2761" i="34"/>
  <c r="Y2761" i="34"/>
  <c r="Z2761" i="34"/>
  <c r="N2762" i="34"/>
  <c r="R2762" i="34"/>
  <c r="S2762" i="34"/>
  <c r="T2762" i="34"/>
  <c r="U2762" i="34"/>
  <c r="V2762" i="34"/>
  <c r="X2762" i="34"/>
  <c r="Y2762" i="34"/>
  <c r="Z2762" i="34"/>
  <c r="N2763" i="34"/>
  <c r="R2763" i="34"/>
  <c r="S2763" i="34"/>
  <c r="T2763" i="34"/>
  <c r="U2763" i="34"/>
  <c r="V2763" i="34"/>
  <c r="X2763" i="34"/>
  <c r="Y2763" i="34"/>
  <c r="Z2763" i="34"/>
  <c r="N2764" i="34"/>
  <c r="R2764" i="34"/>
  <c r="S2764" i="34"/>
  <c r="T2764" i="34"/>
  <c r="U2764" i="34"/>
  <c r="V2764" i="34"/>
  <c r="X2764" i="34"/>
  <c r="Y2764" i="34"/>
  <c r="Z2764" i="34"/>
  <c r="N2765" i="34"/>
  <c r="R2765" i="34"/>
  <c r="S2765" i="34"/>
  <c r="T2765" i="34"/>
  <c r="U2765" i="34"/>
  <c r="V2765" i="34"/>
  <c r="X2765" i="34"/>
  <c r="Y2765" i="34"/>
  <c r="Z2765" i="34"/>
  <c r="N2766" i="34"/>
  <c r="R2766" i="34"/>
  <c r="S2766" i="34"/>
  <c r="T2766" i="34"/>
  <c r="U2766" i="34"/>
  <c r="V2766" i="34"/>
  <c r="X2766" i="34"/>
  <c r="Y2766" i="34"/>
  <c r="Z2766" i="34"/>
  <c r="N2767" i="34"/>
  <c r="R2767" i="34"/>
  <c r="S2767" i="34"/>
  <c r="T2767" i="34"/>
  <c r="U2767" i="34"/>
  <c r="V2767" i="34"/>
  <c r="X2767" i="34"/>
  <c r="Y2767" i="34"/>
  <c r="Z2767" i="34"/>
  <c r="N2768" i="34"/>
  <c r="R2768" i="34"/>
  <c r="S2768" i="34"/>
  <c r="T2768" i="34"/>
  <c r="U2768" i="34"/>
  <c r="V2768" i="34"/>
  <c r="X2768" i="34"/>
  <c r="Y2768" i="34"/>
  <c r="Z2768" i="34"/>
  <c r="N2769" i="34"/>
  <c r="R2769" i="34"/>
  <c r="S2769" i="34"/>
  <c r="T2769" i="34"/>
  <c r="U2769" i="34"/>
  <c r="V2769" i="34"/>
  <c r="X2769" i="34"/>
  <c r="Y2769" i="34"/>
  <c r="Z2769" i="34"/>
  <c r="N2770" i="34"/>
  <c r="R2770" i="34"/>
  <c r="S2770" i="34"/>
  <c r="T2770" i="34"/>
  <c r="U2770" i="34"/>
  <c r="V2770" i="34"/>
  <c r="X2770" i="34"/>
  <c r="Y2770" i="34"/>
  <c r="Z2770" i="34"/>
  <c r="N2771" i="34"/>
  <c r="R2771" i="34"/>
  <c r="S2771" i="34"/>
  <c r="T2771" i="34"/>
  <c r="U2771" i="34"/>
  <c r="V2771" i="34"/>
  <c r="X2771" i="34"/>
  <c r="Y2771" i="34"/>
  <c r="Z2771" i="34"/>
  <c r="N2772" i="34"/>
  <c r="R2772" i="34"/>
  <c r="S2772" i="34"/>
  <c r="T2772" i="34"/>
  <c r="U2772" i="34"/>
  <c r="V2772" i="34"/>
  <c r="X2772" i="34"/>
  <c r="Y2772" i="34"/>
  <c r="Z2772" i="34"/>
  <c r="N2773" i="34"/>
  <c r="R2773" i="34"/>
  <c r="S2773" i="34"/>
  <c r="T2773" i="34"/>
  <c r="U2773" i="34"/>
  <c r="V2773" i="34"/>
  <c r="X2773" i="34"/>
  <c r="Y2773" i="34"/>
  <c r="Z2773" i="34"/>
  <c r="N2774" i="34"/>
  <c r="R2774" i="34"/>
  <c r="S2774" i="34"/>
  <c r="T2774" i="34"/>
  <c r="U2774" i="34"/>
  <c r="V2774" i="34"/>
  <c r="X2774" i="34"/>
  <c r="Y2774" i="34"/>
  <c r="Z2774" i="34"/>
  <c r="N2775" i="34"/>
  <c r="R2775" i="34"/>
  <c r="S2775" i="34"/>
  <c r="T2775" i="34"/>
  <c r="U2775" i="34"/>
  <c r="V2775" i="34"/>
  <c r="X2775" i="34"/>
  <c r="Y2775" i="34"/>
  <c r="Z2775" i="34"/>
  <c r="N2776" i="34"/>
  <c r="R2776" i="34"/>
  <c r="S2776" i="34"/>
  <c r="T2776" i="34"/>
  <c r="U2776" i="34"/>
  <c r="V2776" i="34"/>
  <c r="X2776" i="34"/>
  <c r="Y2776" i="34"/>
  <c r="Z2776" i="34"/>
  <c r="N2777" i="34"/>
  <c r="R2777" i="34"/>
  <c r="S2777" i="34"/>
  <c r="T2777" i="34"/>
  <c r="U2777" i="34"/>
  <c r="V2777" i="34"/>
  <c r="X2777" i="34"/>
  <c r="Y2777" i="34"/>
  <c r="Z2777" i="34"/>
  <c r="N2778" i="34"/>
  <c r="R2778" i="34"/>
  <c r="S2778" i="34"/>
  <c r="T2778" i="34"/>
  <c r="U2778" i="34"/>
  <c r="V2778" i="34"/>
  <c r="X2778" i="34"/>
  <c r="Y2778" i="34"/>
  <c r="Z2778" i="34"/>
  <c r="N2779" i="34"/>
  <c r="R2779" i="34"/>
  <c r="S2779" i="34"/>
  <c r="T2779" i="34"/>
  <c r="U2779" i="34"/>
  <c r="V2779" i="34"/>
  <c r="X2779" i="34"/>
  <c r="Y2779" i="34"/>
  <c r="Z2779" i="34"/>
  <c r="N2780" i="34"/>
  <c r="R2780" i="34"/>
  <c r="S2780" i="34"/>
  <c r="T2780" i="34"/>
  <c r="U2780" i="34"/>
  <c r="V2780" i="34"/>
  <c r="X2780" i="34"/>
  <c r="Y2780" i="34"/>
  <c r="Z2780" i="34"/>
  <c r="N2781" i="34"/>
  <c r="R2781" i="34"/>
  <c r="S2781" i="34"/>
  <c r="T2781" i="34"/>
  <c r="U2781" i="34"/>
  <c r="V2781" i="34"/>
  <c r="X2781" i="34"/>
  <c r="Y2781" i="34"/>
  <c r="Z2781" i="34"/>
  <c r="N2782" i="34"/>
  <c r="R2782" i="34"/>
  <c r="S2782" i="34"/>
  <c r="T2782" i="34"/>
  <c r="U2782" i="34"/>
  <c r="V2782" i="34"/>
  <c r="X2782" i="34"/>
  <c r="Y2782" i="34"/>
  <c r="Z2782" i="34"/>
  <c r="N2783" i="34"/>
  <c r="R2783" i="34"/>
  <c r="S2783" i="34"/>
  <c r="T2783" i="34"/>
  <c r="U2783" i="34"/>
  <c r="V2783" i="34"/>
  <c r="X2783" i="34"/>
  <c r="Y2783" i="34"/>
  <c r="Z2783" i="34"/>
  <c r="N2784" i="34"/>
  <c r="R2784" i="34"/>
  <c r="S2784" i="34"/>
  <c r="T2784" i="34"/>
  <c r="U2784" i="34"/>
  <c r="V2784" i="34"/>
  <c r="X2784" i="34"/>
  <c r="Y2784" i="34"/>
  <c r="Z2784" i="34"/>
  <c r="N2785" i="34"/>
  <c r="R2785" i="34"/>
  <c r="S2785" i="34"/>
  <c r="T2785" i="34"/>
  <c r="U2785" i="34"/>
  <c r="V2785" i="34"/>
  <c r="X2785" i="34"/>
  <c r="Y2785" i="34"/>
  <c r="Z2785" i="34"/>
  <c r="N2786" i="34"/>
  <c r="R2786" i="34"/>
  <c r="S2786" i="34"/>
  <c r="T2786" i="34"/>
  <c r="U2786" i="34"/>
  <c r="V2786" i="34"/>
  <c r="X2786" i="34"/>
  <c r="Y2786" i="34"/>
  <c r="Z2786" i="34"/>
  <c r="N2787" i="34"/>
  <c r="R2787" i="34"/>
  <c r="S2787" i="34"/>
  <c r="T2787" i="34"/>
  <c r="U2787" i="34"/>
  <c r="V2787" i="34"/>
  <c r="X2787" i="34"/>
  <c r="Y2787" i="34"/>
  <c r="Z2787" i="34"/>
  <c r="N2788" i="34"/>
  <c r="R2788" i="34"/>
  <c r="S2788" i="34"/>
  <c r="T2788" i="34"/>
  <c r="U2788" i="34"/>
  <c r="V2788" i="34"/>
  <c r="X2788" i="34"/>
  <c r="Y2788" i="34"/>
  <c r="Z2788" i="34"/>
  <c r="N2789" i="34"/>
  <c r="R2789" i="34"/>
  <c r="S2789" i="34"/>
  <c r="T2789" i="34"/>
  <c r="U2789" i="34"/>
  <c r="V2789" i="34"/>
  <c r="X2789" i="34"/>
  <c r="Y2789" i="34"/>
  <c r="Z2789" i="34"/>
  <c r="N2790" i="34"/>
  <c r="R2790" i="34"/>
  <c r="S2790" i="34"/>
  <c r="T2790" i="34"/>
  <c r="U2790" i="34"/>
  <c r="V2790" i="34"/>
  <c r="X2790" i="34"/>
  <c r="Y2790" i="34"/>
  <c r="Z2790" i="34"/>
  <c r="N2791" i="34"/>
  <c r="R2791" i="34"/>
  <c r="S2791" i="34"/>
  <c r="T2791" i="34"/>
  <c r="U2791" i="34"/>
  <c r="V2791" i="34"/>
  <c r="X2791" i="34"/>
  <c r="Y2791" i="34"/>
  <c r="Z2791" i="34"/>
  <c r="N2792" i="34"/>
  <c r="R2792" i="34"/>
  <c r="S2792" i="34"/>
  <c r="T2792" i="34"/>
  <c r="U2792" i="34"/>
  <c r="V2792" i="34"/>
  <c r="X2792" i="34"/>
  <c r="Y2792" i="34"/>
  <c r="Z2792" i="34"/>
  <c r="N2793" i="34"/>
  <c r="R2793" i="34"/>
  <c r="S2793" i="34"/>
  <c r="T2793" i="34"/>
  <c r="U2793" i="34"/>
  <c r="V2793" i="34"/>
  <c r="X2793" i="34"/>
  <c r="Y2793" i="34"/>
  <c r="Z2793" i="34"/>
  <c r="N2794" i="34"/>
  <c r="R2794" i="34"/>
  <c r="S2794" i="34"/>
  <c r="T2794" i="34"/>
  <c r="U2794" i="34"/>
  <c r="V2794" i="34"/>
  <c r="X2794" i="34"/>
  <c r="Y2794" i="34"/>
  <c r="Z2794" i="34"/>
  <c r="N2795" i="34"/>
  <c r="R2795" i="34"/>
  <c r="S2795" i="34"/>
  <c r="T2795" i="34"/>
  <c r="U2795" i="34"/>
  <c r="V2795" i="34"/>
  <c r="X2795" i="34"/>
  <c r="Y2795" i="34"/>
  <c r="Z2795" i="34"/>
  <c r="N2796" i="34"/>
  <c r="R2796" i="34"/>
  <c r="S2796" i="34"/>
  <c r="T2796" i="34"/>
  <c r="U2796" i="34"/>
  <c r="V2796" i="34"/>
  <c r="X2796" i="34"/>
  <c r="Y2796" i="34"/>
  <c r="Z2796" i="34"/>
  <c r="N2797" i="34"/>
  <c r="R2797" i="34"/>
  <c r="S2797" i="34"/>
  <c r="T2797" i="34"/>
  <c r="U2797" i="34"/>
  <c r="V2797" i="34"/>
  <c r="X2797" i="34"/>
  <c r="Y2797" i="34"/>
  <c r="Z2797" i="34"/>
  <c r="N2798" i="34"/>
  <c r="R2798" i="34"/>
  <c r="S2798" i="34"/>
  <c r="T2798" i="34"/>
  <c r="U2798" i="34"/>
  <c r="V2798" i="34"/>
  <c r="X2798" i="34"/>
  <c r="Y2798" i="34"/>
  <c r="Z2798" i="34"/>
  <c r="N2799" i="34"/>
  <c r="R2799" i="34"/>
  <c r="S2799" i="34"/>
  <c r="T2799" i="34"/>
  <c r="U2799" i="34"/>
  <c r="V2799" i="34"/>
  <c r="X2799" i="34"/>
  <c r="Y2799" i="34"/>
  <c r="Z2799" i="34"/>
  <c r="N2800" i="34"/>
  <c r="R2800" i="34"/>
  <c r="S2800" i="34"/>
  <c r="T2800" i="34"/>
  <c r="U2800" i="34"/>
  <c r="V2800" i="34"/>
  <c r="X2800" i="34"/>
  <c r="Y2800" i="34"/>
  <c r="Z2800" i="34"/>
  <c r="N2801" i="34"/>
  <c r="R2801" i="34"/>
  <c r="S2801" i="34"/>
  <c r="T2801" i="34"/>
  <c r="U2801" i="34"/>
  <c r="V2801" i="34"/>
  <c r="X2801" i="34"/>
  <c r="Y2801" i="34"/>
  <c r="Z2801" i="34"/>
  <c r="N2802" i="34"/>
  <c r="R2802" i="34"/>
  <c r="S2802" i="34"/>
  <c r="T2802" i="34"/>
  <c r="U2802" i="34"/>
  <c r="V2802" i="34"/>
  <c r="X2802" i="34"/>
  <c r="Y2802" i="34"/>
  <c r="Z2802" i="34"/>
  <c r="N2803" i="34"/>
  <c r="R2803" i="34"/>
  <c r="S2803" i="34"/>
  <c r="T2803" i="34"/>
  <c r="U2803" i="34"/>
  <c r="V2803" i="34"/>
  <c r="X2803" i="34"/>
  <c r="Y2803" i="34"/>
  <c r="Z2803" i="34"/>
  <c r="N2804" i="34"/>
  <c r="R2804" i="34"/>
  <c r="S2804" i="34"/>
  <c r="T2804" i="34"/>
  <c r="U2804" i="34"/>
  <c r="V2804" i="34"/>
  <c r="X2804" i="34"/>
  <c r="Y2804" i="34"/>
  <c r="Z2804" i="34"/>
  <c r="N2805" i="34"/>
  <c r="R2805" i="34"/>
  <c r="S2805" i="34"/>
  <c r="T2805" i="34"/>
  <c r="U2805" i="34"/>
  <c r="V2805" i="34"/>
  <c r="X2805" i="34"/>
  <c r="Y2805" i="34"/>
  <c r="Z2805" i="34"/>
  <c r="N2806" i="34"/>
  <c r="R2806" i="34"/>
  <c r="S2806" i="34"/>
  <c r="T2806" i="34"/>
  <c r="U2806" i="34"/>
  <c r="V2806" i="34"/>
  <c r="X2806" i="34"/>
  <c r="Y2806" i="34"/>
  <c r="Z2806" i="34"/>
  <c r="N2807" i="34"/>
  <c r="R2807" i="34"/>
  <c r="S2807" i="34"/>
  <c r="T2807" i="34"/>
  <c r="U2807" i="34"/>
  <c r="V2807" i="34"/>
  <c r="X2807" i="34"/>
  <c r="Y2807" i="34"/>
  <c r="Z2807" i="34"/>
  <c r="N2808" i="34"/>
  <c r="R2808" i="34"/>
  <c r="S2808" i="34"/>
  <c r="T2808" i="34"/>
  <c r="U2808" i="34"/>
  <c r="V2808" i="34"/>
  <c r="X2808" i="34"/>
  <c r="Y2808" i="34"/>
  <c r="Z2808" i="34"/>
  <c r="N2809" i="34"/>
  <c r="R2809" i="34"/>
  <c r="S2809" i="34"/>
  <c r="T2809" i="34"/>
  <c r="U2809" i="34"/>
  <c r="V2809" i="34"/>
  <c r="X2809" i="34"/>
  <c r="Y2809" i="34"/>
  <c r="Z2809" i="34"/>
  <c r="N2810" i="34"/>
  <c r="R2810" i="34"/>
  <c r="S2810" i="34"/>
  <c r="T2810" i="34"/>
  <c r="U2810" i="34"/>
  <c r="V2810" i="34"/>
  <c r="X2810" i="34"/>
  <c r="Y2810" i="34"/>
  <c r="Z2810" i="34"/>
  <c r="N2811" i="34"/>
  <c r="R2811" i="34"/>
  <c r="S2811" i="34"/>
  <c r="T2811" i="34"/>
  <c r="U2811" i="34"/>
  <c r="V2811" i="34"/>
  <c r="X2811" i="34"/>
  <c r="Y2811" i="34"/>
  <c r="Z2811" i="34"/>
  <c r="N2812" i="34"/>
  <c r="R2812" i="34"/>
  <c r="S2812" i="34"/>
  <c r="T2812" i="34"/>
  <c r="U2812" i="34"/>
  <c r="V2812" i="34"/>
  <c r="X2812" i="34"/>
  <c r="Y2812" i="34"/>
  <c r="Z2812" i="34"/>
  <c r="N2813" i="34"/>
  <c r="R2813" i="34"/>
  <c r="S2813" i="34"/>
  <c r="T2813" i="34"/>
  <c r="U2813" i="34"/>
  <c r="V2813" i="34"/>
  <c r="X2813" i="34"/>
  <c r="Y2813" i="34"/>
  <c r="Z2813" i="34"/>
  <c r="N2814" i="34"/>
  <c r="R2814" i="34"/>
  <c r="S2814" i="34"/>
  <c r="T2814" i="34"/>
  <c r="U2814" i="34"/>
  <c r="V2814" i="34"/>
  <c r="X2814" i="34"/>
  <c r="Y2814" i="34"/>
  <c r="Z2814" i="34"/>
  <c r="N2815" i="34"/>
  <c r="R2815" i="34"/>
  <c r="S2815" i="34"/>
  <c r="T2815" i="34"/>
  <c r="U2815" i="34"/>
  <c r="V2815" i="34"/>
  <c r="X2815" i="34"/>
  <c r="Y2815" i="34"/>
  <c r="Z2815" i="34"/>
  <c r="N2816" i="34"/>
  <c r="R2816" i="34"/>
  <c r="S2816" i="34"/>
  <c r="T2816" i="34"/>
  <c r="U2816" i="34"/>
  <c r="V2816" i="34"/>
  <c r="X2816" i="34"/>
  <c r="Y2816" i="34"/>
  <c r="Z2816" i="34"/>
  <c r="N2817" i="34"/>
  <c r="R2817" i="34"/>
  <c r="S2817" i="34"/>
  <c r="T2817" i="34"/>
  <c r="U2817" i="34"/>
  <c r="V2817" i="34"/>
  <c r="X2817" i="34"/>
  <c r="Y2817" i="34"/>
  <c r="Z2817" i="34"/>
  <c r="N2818" i="34"/>
  <c r="R2818" i="34"/>
  <c r="S2818" i="34"/>
  <c r="T2818" i="34"/>
  <c r="U2818" i="34"/>
  <c r="V2818" i="34"/>
  <c r="X2818" i="34"/>
  <c r="Y2818" i="34"/>
  <c r="Z2818" i="34"/>
  <c r="N2819" i="34"/>
  <c r="R2819" i="34"/>
  <c r="S2819" i="34"/>
  <c r="T2819" i="34"/>
  <c r="U2819" i="34"/>
  <c r="V2819" i="34"/>
  <c r="X2819" i="34"/>
  <c r="Y2819" i="34"/>
  <c r="Z2819" i="34"/>
  <c r="N2820" i="34"/>
  <c r="R2820" i="34"/>
  <c r="S2820" i="34"/>
  <c r="T2820" i="34"/>
  <c r="U2820" i="34"/>
  <c r="V2820" i="34"/>
  <c r="X2820" i="34"/>
  <c r="Y2820" i="34"/>
  <c r="Z2820" i="34"/>
  <c r="N2821" i="34"/>
  <c r="R2821" i="34"/>
  <c r="S2821" i="34"/>
  <c r="T2821" i="34"/>
  <c r="U2821" i="34"/>
  <c r="V2821" i="34"/>
  <c r="X2821" i="34"/>
  <c r="Y2821" i="34"/>
  <c r="Z2821" i="34"/>
  <c r="N2822" i="34"/>
  <c r="R2822" i="34"/>
  <c r="S2822" i="34"/>
  <c r="T2822" i="34"/>
  <c r="U2822" i="34"/>
  <c r="V2822" i="34"/>
  <c r="X2822" i="34"/>
  <c r="Y2822" i="34"/>
  <c r="Z2822" i="34"/>
  <c r="N2823" i="34"/>
  <c r="R2823" i="34"/>
  <c r="S2823" i="34"/>
  <c r="T2823" i="34"/>
  <c r="U2823" i="34"/>
  <c r="V2823" i="34"/>
  <c r="X2823" i="34"/>
  <c r="Y2823" i="34"/>
  <c r="Z2823" i="34"/>
  <c r="N2824" i="34"/>
  <c r="R2824" i="34"/>
  <c r="S2824" i="34"/>
  <c r="T2824" i="34"/>
  <c r="U2824" i="34"/>
  <c r="V2824" i="34"/>
  <c r="X2824" i="34"/>
  <c r="Y2824" i="34"/>
  <c r="Z2824" i="34"/>
  <c r="N2825" i="34"/>
  <c r="R2825" i="34"/>
  <c r="S2825" i="34"/>
  <c r="T2825" i="34"/>
  <c r="U2825" i="34"/>
  <c r="V2825" i="34"/>
  <c r="X2825" i="34"/>
  <c r="Y2825" i="34"/>
  <c r="Z2825" i="34"/>
  <c r="N2826" i="34"/>
  <c r="R2826" i="34"/>
  <c r="S2826" i="34"/>
  <c r="T2826" i="34"/>
  <c r="U2826" i="34"/>
  <c r="V2826" i="34"/>
  <c r="X2826" i="34"/>
  <c r="Y2826" i="34"/>
  <c r="Z2826" i="34"/>
  <c r="N2827" i="34"/>
  <c r="R2827" i="34"/>
  <c r="S2827" i="34"/>
  <c r="T2827" i="34"/>
  <c r="U2827" i="34"/>
  <c r="V2827" i="34"/>
  <c r="X2827" i="34"/>
  <c r="Y2827" i="34"/>
  <c r="Z2827" i="34"/>
  <c r="N2828" i="34"/>
  <c r="R2828" i="34"/>
  <c r="S2828" i="34"/>
  <c r="T2828" i="34"/>
  <c r="U2828" i="34"/>
  <c r="V2828" i="34"/>
  <c r="X2828" i="34"/>
  <c r="Y2828" i="34"/>
  <c r="Z2828" i="34"/>
  <c r="N2829" i="34"/>
  <c r="R2829" i="34"/>
  <c r="S2829" i="34"/>
  <c r="T2829" i="34"/>
  <c r="U2829" i="34"/>
  <c r="V2829" i="34"/>
  <c r="X2829" i="34"/>
  <c r="Y2829" i="34"/>
  <c r="Z2829" i="34"/>
  <c r="N2830" i="34"/>
  <c r="R2830" i="34"/>
  <c r="S2830" i="34"/>
  <c r="T2830" i="34"/>
  <c r="U2830" i="34"/>
  <c r="V2830" i="34"/>
  <c r="X2830" i="34"/>
  <c r="Y2830" i="34"/>
  <c r="Z2830" i="34"/>
  <c r="N2831" i="34"/>
  <c r="R2831" i="34"/>
  <c r="S2831" i="34"/>
  <c r="T2831" i="34"/>
  <c r="U2831" i="34"/>
  <c r="V2831" i="34"/>
  <c r="X2831" i="34"/>
  <c r="Y2831" i="34"/>
  <c r="Z2831" i="34"/>
  <c r="N2832" i="34"/>
  <c r="R2832" i="34"/>
  <c r="S2832" i="34"/>
  <c r="T2832" i="34"/>
  <c r="U2832" i="34"/>
  <c r="V2832" i="34"/>
  <c r="X2832" i="34"/>
  <c r="Y2832" i="34"/>
  <c r="Z2832" i="34"/>
  <c r="N2833" i="34"/>
  <c r="R2833" i="34"/>
  <c r="S2833" i="34"/>
  <c r="T2833" i="34"/>
  <c r="U2833" i="34"/>
  <c r="V2833" i="34"/>
  <c r="X2833" i="34"/>
  <c r="Y2833" i="34"/>
  <c r="Z2833" i="34"/>
  <c r="N2834" i="34"/>
  <c r="R2834" i="34"/>
  <c r="S2834" i="34"/>
  <c r="T2834" i="34"/>
  <c r="U2834" i="34"/>
  <c r="V2834" i="34"/>
  <c r="X2834" i="34"/>
  <c r="Y2834" i="34"/>
  <c r="Z2834" i="34"/>
  <c r="N2835" i="34"/>
  <c r="R2835" i="34"/>
  <c r="S2835" i="34"/>
  <c r="T2835" i="34"/>
  <c r="U2835" i="34"/>
  <c r="V2835" i="34"/>
  <c r="X2835" i="34"/>
  <c r="Y2835" i="34"/>
  <c r="Z2835" i="34"/>
  <c r="N2836" i="34"/>
  <c r="R2836" i="34"/>
  <c r="S2836" i="34"/>
  <c r="T2836" i="34"/>
  <c r="U2836" i="34"/>
  <c r="V2836" i="34"/>
  <c r="X2836" i="34"/>
  <c r="Y2836" i="34"/>
  <c r="Z2836" i="34"/>
  <c r="N2837" i="34"/>
  <c r="R2837" i="34"/>
  <c r="S2837" i="34"/>
  <c r="T2837" i="34"/>
  <c r="U2837" i="34"/>
  <c r="V2837" i="34"/>
  <c r="X2837" i="34"/>
  <c r="Y2837" i="34"/>
  <c r="Z2837" i="34"/>
  <c r="N2838" i="34"/>
  <c r="R2838" i="34"/>
  <c r="S2838" i="34"/>
  <c r="T2838" i="34"/>
  <c r="U2838" i="34"/>
  <c r="V2838" i="34"/>
  <c r="X2838" i="34"/>
  <c r="Y2838" i="34"/>
  <c r="Z2838" i="34"/>
  <c r="N2839" i="34"/>
  <c r="R2839" i="34"/>
  <c r="S2839" i="34"/>
  <c r="T2839" i="34"/>
  <c r="U2839" i="34"/>
  <c r="V2839" i="34"/>
  <c r="X2839" i="34"/>
  <c r="Y2839" i="34"/>
  <c r="Z2839" i="34"/>
  <c r="N2840" i="34"/>
  <c r="R2840" i="34"/>
  <c r="S2840" i="34"/>
  <c r="T2840" i="34"/>
  <c r="U2840" i="34"/>
  <c r="V2840" i="34"/>
  <c r="X2840" i="34"/>
  <c r="Y2840" i="34"/>
  <c r="Z2840" i="34"/>
  <c r="N2841" i="34"/>
  <c r="R2841" i="34"/>
  <c r="S2841" i="34"/>
  <c r="T2841" i="34"/>
  <c r="U2841" i="34"/>
  <c r="V2841" i="34"/>
  <c r="X2841" i="34"/>
  <c r="Y2841" i="34"/>
  <c r="Z2841" i="34"/>
  <c r="N2842" i="34"/>
  <c r="R2842" i="34"/>
  <c r="S2842" i="34"/>
  <c r="T2842" i="34"/>
  <c r="U2842" i="34"/>
  <c r="V2842" i="34"/>
  <c r="X2842" i="34"/>
  <c r="Y2842" i="34"/>
  <c r="Z2842" i="34"/>
  <c r="N2843" i="34"/>
  <c r="R2843" i="34"/>
  <c r="S2843" i="34"/>
  <c r="T2843" i="34"/>
  <c r="U2843" i="34"/>
  <c r="V2843" i="34"/>
  <c r="X2843" i="34"/>
  <c r="Y2843" i="34"/>
  <c r="Z2843" i="34"/>
  <c r="N2844" i="34"/>
  <c r="R2844" i="34"/>
  <c r="S2844" i="34"/>
  <c r="T2844" i="34"/>
  <c r="U2844" i="34"/>
  <c r="V2844" i="34"/>
  <c r="X2844" i="34"/>
  <c r="Y2844" i="34"/>
  <c r="Z2844" i="34"/>
  <c r="N2845" i="34"/>
  <c r="R2845" i="34"/>
  <c r="S2845" i="34"/>
  <c r="T2845" i="34"/>
  <c r="U2845" i="34"/>
  <c r="V2845" i="34"/>
  <c r="X2845" i="34"/>
  <c r="Y2845" i="34"/>
  <c r="Z2845" i="34"/>
  <c r="N2846" i="34"/>
  <c r="R2846" i="34"/>
  <c r="S2846" i="34"/>
  <c r="T2846" i="34"/>
  <c r="U2846" i="34"/>
  <c r="V2846" i="34"/>
  <c r="X2846" i="34"/>
  <c r="Y2846" i="34"/>
  <c r="Z2846" i="34"/>
  <c r="N2847" i="34"/>
  <c r="R2847" i="34"/>
  <c r="S2847" i="34"/>
  <c r="T2847" i="34"/>
  <c r="U2847" i="34"/>
  <c r="V2847" i="34"/>
  <c r="X2847" i="34"/>
  <c r="Y2847" i="34"/>
  <c r="Z2847" i="34"/>
  <c r="N2848" i="34"/>
  <c r="R2848" i="34"/>
  <c r="S2848" i="34"/>
  <c r="T2848" i="34"/>
  <c r="U2848" i="34"/>
  <c r="V2848" i="34"/>
  <c r="X2848" i="34"/>
  <c r="Y2848" i="34"/>
  <c r="Z2848" i="34"/>
  <c r="N2849" i="34"/>
  <c r="R2849" i="34"/>
  <c r="S2849" i="34"/>
  <c r="T2849" i="34"/>
  <c r="U2849" i="34"/>
  <c r="V2849" i="34"/>
  <c r="X2849" i="34"/>
  <c r="Y2849" i="34"/>
  <c r="Z2849" i="34"/>
  <c r="N2850" i="34"/>
  <c r="R2850" i="34"/>
  <c r="S2850" i="34"/>
  <c r="T2850" i="34"/>
  <c r="U2850" i="34"/>
  <c r="V2850" i="34"/>
  <c r="X2850" i="34"/>
  <c r="Y2850" i="34"/>
  <c r="Z2850" i="34"/>
  <c r="N2851" i="34"/>
  <c r="R2851" i="34"/>
  <c r="S2851" i="34"/>
  <c r="T2851" i="34"/>
  <c r="U2851" i="34"/>
  <c r="V2851" i="34"/>
  <c r="X2851" i="34"/>
  <c r="Y2851" i="34"/>
  <c r="Z2851" i="34"/>
  <c r="N2852" i="34"/>
  <c r="R2852" i="34"/>
  <c r="S2852" i="34"/>
  <c r="T2852" i="34"/>
  <c r="U2852" i="34"/>
  <c r="V2852" i="34"/>
  <c r="X2852" i="34"/>
  <c r="Y2852" i="34"/>
  <c r="Z2852" i="34"/>
  <c r="N2853" i="34"/>
  <c r="R2853" i="34"/>
  <c r="S2853" i="34"/>
  <c r="T2853" i="34"/>
  <c r="U2853" i="34"/>
  <c r="V2853" i="34"/>
  <c r="X2853" i="34"/>
  <c r="Y2853" i="34"/>
  <c r="Z2853" i="34"/>
  <c r="N2854" i="34"/>
  <c r="R2854" i="34"/>
  <c r="S2854" i="34"/>
  <c r="T2854" i="34"/>
  <c r="U2854" i="34"/>
  <c r="V2854" i="34"/>
  <c r="X2854" i="34"/>
  <c r="Y2854" i="34"/>
  <c r="Z2854" i="34"/>
  <c r="N2855" i="34"/>
  <c r="R2855" i="34"/>
  <c r="S2855" i="34"/>
  <c r="T2855" i="34"/>
  <c r="U2855" i="34"/>
  <c r="V2855" i="34"/>
  <c r="X2855" i="34"/>
  <c r="Y2855" i="34"/>
  <c r="Z2855" i="34"/>
  <c r="N2856" i="34"/>
  <c r="R2856" i="34"/>
  <c r="S2856" i="34"/>
  <c r="T2856" i="34"/>
  <c r="U2856" i="34"/>
  <c r="V2856" i="34"/>
  <c r="X2856" i="34"/>
  <c r="Y2856" i="34"/>
  <c r="Z2856" i="34"/>
  <c r="N2857" i="34"/>
  <c r="R2857" i="34"/>
  <c r="S2857" i="34"/>
  <c r="T2857" i="34"/>
  <c r="U2857" i="34"/>
  <c r="V2857" i="34"/>
  <c r="X2857" i="34"/>
  <c r="Y2857" i="34"/>
  <c r="Z2857" i="34"/>
  <c r="N2858" i="34"/>
  <c r="R2858" i="34"/>
  <c r="S2858" i="34"/>
  <c r="T2858" i="34"/>
  <c r="U2858" i="34"/>
  <c r="V2858" i="34"/>
  <c r="X2858" i="34"/>
  <c r="Y2858" i="34"/>
  <c r="Z2858" i="34"/>
  <c r="N2859" i="34"/>
  <c r="R2859" i="34"/>
  <c r="S2859" i="34"/>
  <c r="T2859" i="34"/>
  <c r="U2859" i="34"/>
  <c r="V2859" i="34"/>
  <c r="X2859" i="34"/>
  <c r="Y2859" i="34"/>
  <c r="Z2859" i="34"/>
  <c r="N2860" i="34"/>
  <c r="R2860" i="34"/>
  <c r="S2860" i="34"/>
  <c r="T2860" i="34"/>
  <c r="U2860" i="34"/>
  <c r="V2860" i="34"/>
  <c r="X2860" i="34"/>
  <c r="Y2860" i="34"/>
  <c r="Z2860" i="34"/>
  <c r="N2861" i="34"/>
  <c r="R2861" i="34"/>
  <c r="S2861" i="34"/>
  <c r="T2861" i="34"/>
  <c r="U2861" i="34"/>
  <c r="V2861" i="34"/>
  <c r="X2861" i="34"/>
  <c r="Y2861" i="34"/>
  <c r="Z2861" i="34"/>
  <c r="N2862" i="34"/>
  <c r="R2862" i="34"/>
  <c r="S2862" i="34"/>
  <c r="T2862" i="34"/>
  <c r="U2862" i="34"/>
  <c r="V2862" i="34"/>
  <c r="X2862" i="34"/>
  <c r="Y2862" i="34"/>
  <c r="Z2862" i="34"/>
  <c r="N2863" i="34"/>
  <c r="R2863" i="34"/>
  <c r="S2863" i="34"/>
  <c r="T2863" i="34"/>
  <c r="U2863" i="34"/>
  <c r="V2863" i="34"/>
  <c r="X2863" i="34"/>
  <c r="Y2863" i="34"/>
  <c r="Z2863" i="34"/>
  <c r="N2864" i="34"/>
  <c r="R2864" i="34"/>
  <c r="S2864" i="34"/>
  <c r="T2864" i="34"/>
  <c r="U2864" i="34"/>
  <c r="V2864" i="34"/>
  <c r="X2864" i="34"/>
  <c r="Y2864" i="34"/>
  <c r="Z2864" i="34"/>
  <c r="N2865" i="34"/>
  <c r="R2865" i="34"/>
  <c r="S2865" i="34"/>
  <c r="T2865" i="34"/>
  <c r="U2865" i="34"/>
  <c r="V2865" i="34"/>
  <c r="X2865" i="34"/>
  <c r="Y2865" i="34"/>
  <c r="Z2865" i="34"/>
  <c r="N2866" i="34"/>
  <c r="R2866" i="34"/>
  <c r="S2866" i="34"/>
  <c r="T2866" i="34"/>
  <c r="U2866" i="34"/>
  <c r="V2866" i="34"/>
  <c r="X2866" i="34"/>
  <c r="Y2866" i="34"/>
  <c r="Z2866" i="34"/>
  <c r="N2867" i="34"/>
  <c r="R2867" i="34"/>
  <c r="S2867" i="34"/>
  <c r="T2867" i="34"/>
  <c r="U2867" i="34"/>
  <c r="V2867" i="34"/>
  <c r="X2867" i="34"/>
  <c r="Y2867" i="34"/>
  <c r="Z2867" i="34"/>
  <c r="N2868" i="34"/>
  <c r="R2868" i="34"/>
  <c r="S2868" i="34"/>
  <c r="T2868" i="34"/>
  <c r="U2868" i="34"/>
  <c r="V2868" i="34"/>
  <c r="X2868" i="34"/>
  <c r="Y2868" i="34"/>
  <c r="Z2868" i="34"/>
  <c r="N2869" i="34"/>
  <c r="R2869" i="34"/>
  <c r="S2869" i="34"/>
  <c r="T2869" i="34"/>
  <c r="U2869" i="34"/>
  <c r="V2869" i="34"/>
  <c r="X2869" i="34"/>
  <c r="Y2869" i="34"/>
  <c r="Z2869" i="34"/>
  <c r="N2870" i="34"/>
  <c r="R2870" i="34"/>
  <c r="S2870" i="34"/>
  <c r="T2870" i="34"/>
  <c r="U2870" i="34"/>
  <c r="V2870" i="34"/>
  <c r="X2870" i="34"/>
  <c r="Y2870" i="34"/>
  <c r="Z2870" i="34"/>
  <c r="N2871" i="34"/>
  <c r="R2871" i="34"/>
  <c r="S2871" i="34"/>
  <c r="T2871" i="34"/>
  <c r="U2871" i="34"/>
  <c r="V2871" i="34"/>
  <c r="X2871" i="34"/>
  <c r="Y2871" i="34"/>
  <c r="Z2871" i="34"/>
  <c r="N2872" i="34"/>
  <c r="R2872" i="34"/>
  <c r="S2872" i="34"/>
  <c r="T2872" i="34"/>
  <c r="U2872" i="34"/>
  <c r="V2872" i="34"/>
  <c r="X2872" i="34"/>
  <c r="Y2872" i="34"/>
  <c r="Z2872" i="34"/>
  <c r="N2873" i="34"/>
  <c r="R2873" i="34"/>
  <c r="S2873" i="34"/>
  <c r="T2873" i="34"/>
  <c r="U2873" i="34"/>
  <c r="V2873" i="34"/>
  <c r="X2873" i="34"/>
  <c r="Y2873" i="34"/>
  <c r="Z2873" i="34"/>
  <c r="N2874" i="34"/>
  <c r="R2874" i="34"/>
  <c r="S2874" i="34"/>
  <c r="T2874" i="34"/>
  <c r="U2874" i="34"/>
  <c r="V2874" i="34"/>
  <c r="X2874" i="34"/>
  <c r="Y2874" i="34"/>
  <c r="Z2874" i="34"/>
  <c r="N2875" i="34"/>
  <c r="R2875" i="34"/>
  <c r="S2875" i="34"/>
  <c r="T2875" i="34"/>
  <c r="U2875" i="34"/>
  <c r="V2875" i="34"/>
  <c r="X2875" i="34"/>
  <c r="Y2875" i="34"/>
  <c r="Z2875" i="34"/>
  <c r="N2876" i="34"/>
  <c r="R2876" i="34"/>
  <c r="S2876" i="34"/>
  <c r="T2876" i="34"/>
  <c r="U2876" i="34"/>
  <c r="V2876" i="34"/>
  <c r="X2876" i="34"/>
  <c r="Y2876" i="34"/>
  <c r="Z2876" i="34"/>
  <c r="N2877" i="34"/>
  <c r="R2877" i="34"/>
  <c r="S2877" i="34"/>
  <c r="T2877" i="34"/>
  <c r="U2877" i="34"/>
  <c r="V2877" i="34"/>
  <c r="X2877" i="34"/>
  <c r="Y2877" i="34"/>
  <c r="Z2877" i="34"/>
  <c r="N2878" i="34"/>
  <c r="R2878" i="34"/>
  <c r="S2878" i="34"/>
  <c r="T2878" i="34"/>
  <c r="U2878" i="34"/>
  <c r="V2878" i="34"/>
  <c r="X2878" i="34"/>
  <c r="Y2878" i="34"/>
  <c r="Z2878" i="34"/>
  <c r="N2879" i="34"/>
  <c r="R2879" i="34"/>
  <c r="S2879" i="34"/>
  <c r="T2879" i="34"/>
  <c r="U2879" i="34"/>
  <c r="V2879" i="34"/>
  <c r="X2879" i="34"/>
  <c r="Y2879" i="34"/>
  <c r="Z2879" i="34"/>
  <c r="N2880" i="34"/>
  <c r="R2880" i="34"/>
  <c r="S2880" i="34"/>
  <c r="T2880" i="34"/>
  <c r="U2880" i="34"/>
  <c r="V2880" i="34"/>
  <c r="X2880" i="34"/>
  <c r="Y2880" i="34"/>
  <c r="Z2880" i="34"/>
  <c r="N2881" i="34"/>
  <c r="R2881" i="34"/>
  <c r="S2881" i="34"/>
  <c r="T2881" i="34"/>
  <c r="U2881" i="34"/>
  <c r="V2881" i="34"/>
  <c r="X2881" i="34"/>
  <c r="Y2881" i="34"/>
  <c r="Z2881" i="34"/>
  <c r="N2882" i="34"/>
  <c r="R2882" i="34"/>
  <c r="S2882" i="34"/>
  <c r="T2882" i="34"/>
  <c r="U2882" i="34"/>
  <c r="V2882" i="34"/>
  <c r="X2882" i="34"/>
  <c r="Y2882" i="34"/>
  <c r="Z2882" i="34"/>
  <c r="N2883" i="34"/>
  <c r="R2883" i="34"/>
  <c r="S2883" i="34"/>
  <c r="T2883" i="34"/>
  <c r="U2883" i="34"/>
  <c r="V2883" i="34"/>
  <c r="X2883" i="34"/>
  <c r="Y2883" i="34"/>
  <c r="Z2883" i="34"/>
  <c r="N2884" i="34"/>
  <c r="R2884" i="34"/>
  <c r="S2884" i="34"/>
  <c r="T2884" i="34"/>
  <c r="U2884" i="34"/>
  <c r="V2884" i="34"/>
  <c r="X2884" i="34"/>
  <c r="Y2884" i="34"/>
  <c r="Z2884" i="34"/>
  <c r="N2885" i="34"/>
  <c r="R2885" i="34"/>
  <c r="S2885" i="34"/>
  <c r="T2885" i="34"/>
  <c r="U2885" i="34"/>
  <c r="V2885" i="34"/>
  <c r="X2885" i="34"/>
  <c r="Y2885" i="34"/>
  <c r="Z2885" i="34"/>
  <c r="N2886" i="34"/>
  <c r="R2886" i="34"/>
  <c r="S2886" i="34"/>
  <c r="T2886" i="34"/>
  <c r="U2886" i="34"/>
  <c r="V2886" i="34"/>
  <c r="X2886" i="34"/>
  <c r="Y2886" i="34"/>
  <c r="Z2886" i="34"/>
  <c r="N2887" i="34"/>
  <c r="R2887" i="34"/>
  <c r="S2887" i="34"/>
  <c r="T2887" i="34"/>
  <c r="U2887" i="34"/>
  <c r="V2887" i="34"/>
  <c r="X2887" i="34"/>
  <c r="Y2887" i="34"/>
  <c r="Z2887" i="34"/>
  <c r="N2888" i="34"/>
  <c r="R2888" i="34"/>
  <c r="S2888" i="34"/>
  <c r="T2888" i="34"/>
  <c r="U2888" i="34"/>
  <c r="V2888" i="34"/>
  <c r="X2888" i="34"/>
  <c r="Y2888" i="34"/>
  <c r="Z2888" i="34"/>
  <c r="N2889" i="34"/>
  <c r="R2889" i="34"/>
  <c r="S2889" i="34"/>
  <c r="T2889" i="34"/>
  <c r="U2889" i="34"/>
  <c r="V2889" i="34"/>
  <c r="X2889" i="34"/>
  <c r="Y2889" i="34"/>
  <c r="Z2889" i="34"/>
  <c r="N2890" i="34"/>
  <c r="R2890" i="34"/>
  <c r="S2890" i="34"/>
  <c r="T2890" i="34"/>
  <c r="U2890" i="34"/>
  <c r="V2890" i="34"/>
  <c r="X2890" i="34"/>
  <c r="Y2890" i="34"/>
  <c r="Z2890" i="34"/>
  <c r="N2891" i="34"/>
  <c r="R2891" i="34"/>
  <c r="S2891" i="34"/>
  <c r="T2891" i="34"/>
  <c r="U2891" i="34"/>
  <c r="V2891" i="34"/>
  <c r="X2891" i="34"/>
  <c r="Y2891" i="34"/>
  <c r="Z2891" i="34"/>
  <c r="N2892" i="34"/>
  <c r="R2892" i="34"/>
  <c r="S2892" i="34"/>
  <c r="T2892" i="34"/>
  <c r="U2892" i="34"/>
  <c r="V2892" i="34"/>
  <c r="X2892" i="34"/>
  <c r="Y2892" i="34"/>
  <c r="Z2892" i="34"/>
  <c r="N2893" i="34"/>
  <c r="R2893" i="34"/>
  <c r="S2893" i="34"/>
  <c r="T2893" i="34"/>
  <c r="U2893" i="34"/>
  <c r="V2893" i="34"/>
  <c r="X2893" i="34"/>
  <c r="Y2893" i="34"/>
  <c r="Z2893" i="34"/>
  <c r="N2894" i="34"/>
  <c r="R2894" i="34"/>
  <c r="S2894" i="34"/>
  <c r="T2894" i="34"/>
  <c r="U2894" i="34"/>
  <c r="V2894" i="34"/>
  <c r="X2894" i="34"/>
  <c r="Y2894" i="34"/>
  <c r="Z2894" i="34"/>
  <c r="N2895" i="34"/>
  <c r="R2895" i="34"/>
  <c r="S2895" i="34"/>
  <c r="T2895" i="34"/>
  <c r="U2895" i="34"/>
  <c r="V2895" i="34"/>
  <c r="X2895" i="34"/>
  <c r="Y2895" i="34"/>
  <c r="Z2895" i="34"/>
  <c r="N2896" i="34"/>
  <c r="R2896" i="34"/>
  <c r="S2896" i="34"/>
  <c r="T2896" i="34"/>
  <c r="U2896" i="34"/>
  <c r="V2896" i="34"/>
  <c r="X2896" i="34"/>
  <c r="Y2896" i="34"/>
  <c r="Z2896" i="34"/>
  <c r="N2897" i="34"/>
  <c r="R2897" i="34"/>
  <c r="S2897" i="34"/>
  <c r="T2897" i="34"/>
  <c r="U2897" i="34"/>
  <c r="V2897" i="34"/>
  <c r="X2897" i="34"/>
  <c r="Y2897" i="34"/>
  <c r="Z2897" i="34"/>
  <c r="N2898" i="34"/>
  <c r="R2898" i="34"/>
  <c r="S2898" i="34"/>
  <c r="T2898" i="34"/>
  <c r="U2898" i="34"/>
  <c r="V2898" i="34"/>
  <c r="X2898" i="34"/>
  <c r="Y2898" i="34"/>
  <c r="Z2898" i="34"/>
  <c r="N2899" i="34"/>
  <c r="R2899" i="34"/>
  <c r="S2899" i="34"/>
  <c r="T2899" i="34"/>
  <c r="U2899" i="34"/>
  <c r="V2899" i="34"/>
  <c r="X2899" i="34"/>
  <c r="Y2899" i="34"/>
  <c r="Z2899" i="34"/>
  <c r="N2900" i="34"/>
  <c r="R2900" i="34"/>
  <c r="S2900" i="34"/>
  <c r="T2900" i="34"/>
  <c r="U2900" i="34"/>
  <c r="V2900" i="34"/>
  <c r="X2900" i="34"/>
  <c r="Y2900" i="34"/>
  <c r="Z2900" i="34"/>
  <c r="N2901" i="34"/>
  <c r="R2901" i="34"/>
  <c r="S2901" i="34"/>
  <c r="T2901" i="34"/>
  <c r="U2901" i="34"/>
  <c r="V2901" i="34"/>
  <c r="X2901" i="34"/>
  <c r="Y2901" i="34"/>
  <c r="Z2901" i="34"/>
  <c r="N2902" i="34"/>
  <c r="R2902" i="34"/>
  <c r="S2902" i="34"/>
  <c r="T2902" i="34"/>
  <c r="U2902" i="34"/>
  <c r="V2902" i="34"/>
  <c r="X2902" i="34"/>
  <c r="Y2902" i="34"/>
  <c r="Z2902" i="34"/>
  <c r="N2903" i="34"/>
  <c r="R2903" i="34"/>
  <c r="S2903" i="34"/>
  <c r="T2903" i="34"/>
  <c r="U2903" i="34"/>
  <c r="V2903" i="34"/>
  <c r="X2903" i="34"/>
  <c r="Y2903" i="34"/>
  <c r="Z2903" i="34"/>
  <c r="N2904" i="34"/>
  <c r="R2904" i="34"/>
  <c r="S2904" i="34"/>
  <c r="T2904" i="34"/>
  <c r="U2904" i="34"/>
  <c r="V2904" i="34"/>
  <c r="X2904" i="34"/>
  <c r="Y2904" i="34"/>
  <c r="Z2904" i="34"/>
  <c r="N2905" i="34"/>
  <c r="R2905" i="34"/>
  <c r="S2905" i="34"/>
  <c r="T2905" i="34"/>
  <c r="U2905" i="34"/>
  <c r="V2905" i="34"/>
  <c r="X2905" i="34"/>
  <c r="Y2905" i="34"/>
  <c r="Z2905" i="34"/>
  <c r="N2906" i="34"/>
  <c r="R2906" i="34"/>
  <c r="S2906" i="34"/>
  <c r="T2906" i="34"/>
  <c r="U2906" i="34"/>
  <c r="V2906" i="34"/>
  <c r="X2906" i="34"/>
  <c r="Y2906" i="34"/>
  <c r="Z2906" i="34"/>
  <c r="N2907" i="34"/>
  <c r="R2907" i="34"/>
  <c r="S2907" i="34"/>
  <c r="T2907" i="34"/>
  <c r="U2907" i="34"/>
  <c r="V2907" i="34"/>
  <c r="X2907" i="34"/>
  <c r="Y2907" i="34"/>
  <c r="Z2907" i="34"/>
  <c r="N2908" i="34"/>
  <c r="R2908" i="34"/>
  <c r="S2908" i="34"/>
  <c r="T2908" i="34"/>
  <c r="U2908" i="34"/>
  <c r="V2908" i="34"/>
  <c r="X2908" i="34"/>
  <c r="Y2908" i="34"/>
  <c r="Z2908" i="34"/>
  <c r="N2909" i="34"/>
  <c r="R2909" i="34"/>
  <c r="S2909" i="34"/>
  <c r="T2909" i="34"/>
  <c r="U2909" i="34"/>
  <c r="V2909" i="34"/>
  <c r="X2909" i="34"/>
  <c r="Y2909" i="34"/>
  <c r="Z2909" i="34"/>
  <c r="N2910" i="34"/>
  <c r="R2910" i="34"/>
  <c r="S2910" i="34"/>
  <c r="T2910" i="34"/>
  <c r="U2910" i="34"/>
  <c r="V2910" i="34"/>
  <c r="X2910" i="34"/>
  <c r="Y2910" i="34"/>
  <c r="Z2910" i="34"/>
  <c r="N2911" i="34"/>
  <c r="R2911" i="34"/>
  <c r="S2911" i="34"/>
  <c r="T2911" i="34"/>
  <c r="U2911" i="34"/>
  <c r="V2911" i="34"/>
  <c r="X2911" i="34"/>
  <c r="Y2911" i="34"/>
  <c r="Z2911" i="34"/>
  <c r="N2912" i="34"/>
  <c r="R2912" i="34"/>
  <c r="S2912" i="34"/>
  <c r="T2912" i="34"/>
  <c r="U2912" i="34"/>
  <c r="V2912" i="34"/>
  <c r="X2912" i="34"/>
  <c r="Y2912" i="34"/>
  <c r="Z2912" i="34"/>
  <c r="N2913" i="34"/>
  <c r="R2913" i="34"/>
  <c r="S2913" i="34"/>
  <c r="T2913" i="34"/>
  <c r="U2913" i="34"/>
  <c r="V2913" i="34"/>
  <c r="X2913" i="34"/>
  <c r="Y2913" i="34"/>
  <c r="Z2913" i="34"/>
  <c r="N2914" i="34"/>
  <c r="R2914" i="34"/>
  <c r="S2914" i="34"/>
  <c r="T2914" i="34"/>
  <c r="U2914" i="34"/>
  <c r="V2914" i="34"/>
  <c r="X2914" i="34"/>
  <c r="Y2914" i="34"/>
  <c r="Z2914" i="34"/>
  <c r="N2915" i="34"/>
  <c r="R2915" i="34"/>
  <c r="S2915" i="34"/>
  <c r="T2915" i="34"/>
  <c r="U2915" i="34"/>
  <c r="V2915" i="34"/>
  <c r="X2915" i="34"/>
  <c r="Y2915" i="34"/>
  <c r="Z2915" i="34"/>
  <c r="N2916" i="34"/>
  <c r="R2916" i="34"/>
  <c r="S2916" i="34"/>
  <c r="T2916" i="34"/>
  <c r="U2916" i="34"/>
  <c r="V2916" i="34"/>
  <c r="X2916" i="34"/>
  <c r="Y2916" i="34"/>
  <c r="Z2916" i="34"/>
  <c r="N2917" i="34"/>
  <c r="R2917" i="34"/>
  <c r="S2917" i="34"/>
  <c r="T2917" i="34"/>
  <c r="U2917" i="34"/>
  <c r="V2917" i="34"/>
  <c r="X2917" i="34"/>
  <c r="Y2917" i="34"/>
  <c r="Z2917" i="34"/>
  <c r="N2918" i="34"/>
  <c r="R2918" i="34"/>
  <c r="S2918" i="34"/>
  <c r="T2918" i="34"/>
  <c r="U2918" i="34"/>
  <c r="V2918" i="34"/>
  <c r="X2918" i="34"/>
  <c r="Y2918" i="34"/>
  <c r="Z2918" i="34"/>
  <c r="N2919" i="34"/>
  <c r="R2919" i="34"/>
  <c r="S2919" i="34"/>
  <c r="T2919" i="34"/>
  <c r="U2919" i="34"/>
  <c r="V2919" i="34"/>
  <c r="X2919" i="34"/>
  <c r="Y2919" i="34"/>
  <c r="Z2919" i="34"/>
  <c r="N2920" i="34"/>
  <c r="R2920" i="34"/>
  <c r="S2920" i="34"/>
  <c r="T2920" i="34"/>
  <c r="U2920" i="34"/>
  <c r="V2920" i="34"/>
  <c r="X2920" i="34"/>
  <c r="Y2920" i="34"/>
  <c r="Z2920" i="34"/>
  <c r="N2921" i="34"/>
  <c r="R2921" i="34"/>
  <c r="S2921" i="34"/>
  <c r="T2921" i="34"/>
  <c r="U2921" i="34"/>
  <c r="V2921" i="34"/>
  <c r="X2921" i="34"/>
  <c r="Y2921" i="34"/>
  <c r="Z2921" i="34"/>
  <c r="N2922" i="34"/>
  <c r="R2922" i="34"/>
  <c r="S2922" i="34"/>
  <c r="T2922" i="34"/>
  <c r="U2922" i="34"/>
  <c r="V2922" i="34"/>
  <c r="X2922" i="34"/>
  <c r="Y2922" i="34"/>
  <c r="Z2922" i="34"/>
  <c r="N2923" i="34"/>
  <c r="R2923" i="34"/>
  <c r="S2923" i="34"/>
  <c r="T2923" i="34"/>
  <c r="U2923" i="34"/>
  <c r="V2923" i="34"/>
  <c r="X2923" i="34"/>
  <c r="Y2923" i="34"/>
  <c r="Z2923" i="34"/>
  <c r="N2924" i="34"/>
  <c r="R2924" i="34"/>
  <c r="S2924" i="34"/>
  <c r="T2924" i="34"/>
  <c r="U2924" i="34"/>
  <c r="V2924" i="34"/>
  <c r="X2924" i="34"/>
  <c r="Y2924" i="34"/>
  <c r="Z2924" i="34"/>
  <c r="N2925" i="34"/>
  <c r="R2925" i="34"/>
  <c r="S2925" i="34"/>
  <c r="T2925" i="34"/>
  <c r="U2925" i="34"/>
  <c r="V2925" i="34"/>
  <c r="X2925" i="34"/>
  <c r="Y2925" i="34"/>
  <c r="Z2925" i="34"/>
  <c r="N2926" i="34"/>
  <c r="R2926" i="34"/>
  <c r="S2926" i="34"/>
  <c r="T2926" i="34"/>
  <c r="U2926" i="34"/>
  <c r="V2926" i="34"/>
  <c r="X2926" i="34"/>
  <c r="Y2926" i="34"/>
  <c r="Z2926" i="34"/>
  <c r="N2927" i="34"/>
  <c r="R2927" i="34"/>
  <c r="S2927" i="34"/>
  <c r="T2927" i="34"/>
  <c r="U2927" i="34"/>
  <c r="V2927" i="34"/>
  <c r="X2927" i="34"/>
  <c r="Y2927" i="34"/>
  <c r="Z2927" i="34"/>
  <c r="N2928" i="34"/>
  <c r="R2928" i="34"/>
  <c r="S2928" i="34"/>
  <c r="T2928" i="34"/>
  <c r="U2928" i="34"/>
  <c r="V2928" i="34"/>
  <c r="X2928" i="34"/>
  <c r="Y2928" i="34"/>
  <c r="Z2928" i="34"/>
  <c r="N2929" i="34"/>
  <c r="R2929" i="34"/>
  <c r="S2929" i="34"/>
  <c r="T2929" i="34"/>
  <c r="U2929" i="34"/>
  <c r="V2929" i="34"/>
  <c r="X2929" i="34"/>
  <c r="Y2929" i="34"/>
  <c r="Z2929" i="34"/>
  <c r="N2930" i="34"/>
  <c r="R2930" i="34"/>
  <c r="S2930" i="34"/>
  <c r="T2930" i="34"/>
  <c r="U2930" i="34"/>
  <c r="V2930" i="34"/>
  <c r="X2930" i="34"/>
  <c r="Y2930" i="34"/>
  <c r="Z2930" i="34"/>
  <c r="N2931" i="34"/>
  <c r="R2931" i="34"/>
  <c r="S2931" i="34"/>
  <c r="T2931" i="34"/>
  <c r="U2931" i="34"/>
  <c r="V2931" i="34"/>
  <c r="X2931" i="34"/>
  <c r="Y2931" i="34"/>
  <c r="Z2931" i="34"/>
  <c r="N2932" i="34"/>
  <c r="R2932" i="34"/>
  <c r="S2932" i="34"/>
  <c r="T2932" i="34"/>
  <c r="U2932" i="34"/>
  <c r="V2932" i="34"/>
  <c r="X2932" i="34"/>
  <c r="Y2932" i="34"/>
  <c r="Z2932" i="34"/>
  <c r="N2933" i="34"/>
  <c r="R2933" i="34"/>
  <c r="S2933" i="34"/>
  <c r="T2933" i="34"/>
  <c r="U2933" i="34"/>
  <c r="V2933" i="34"/>
  <c r="X2933" i="34"/>
  <c r="Y2933" i="34"/>
  <c r="Z2933" i="34"/>
  <c r="N2934" i="34"/>
  <c r="R2934" i="34"/>
  <c r="S2934" i="34"/>
  <c r="T2934" i="34"/>
  <c r="U2934" i="34"/>
  <c r="V2934" i="34"/>
  <c r="X2934" i="34"/>
  <c r="Y2934" i="34"/>
  <c r="Z2934" i="34"/>
  <c r="N2935" i="34"/>
  <c r="R2935" i="34"/>
  <c r="S2935" i="34"/>
  <c r="T2935" i="34"/>
  <c r="U2935" i="34"/>
  <c r="V2935" i="34"/>
  <c r="X2935" i="34"/>
  <c r="Y2935" i="34"/>
  <c r="Z2935" i="34"/>
  <c r="N2936" i="34"/>
  <c r="R2936" i="34"/>
  <c r="S2936" i="34"/>
  <c r="T2936" i="34"/>
  <c r="U2936" i="34"/>
  <c r="V2936" i="34"/>
  <c r="X2936" i="34"/>
  <c r="Y2936" i="34"/>
  <c r="Z2936" i="34"/>
  <c r="N2937" i="34"/>
  <c r="R2937" i="34"/>
  <c r="S2937" i="34"/>
  <c r="T2937" i="34"/>
  <c r="U2937" i="34"/>
  <c r="V2937" i="34"/>
  <c r="X2937" i="34"/>
  <c r="Y2937" i="34"/>
  <c r="Z2937" i="34"/>
  <c r="N2938" i="34"/>
  <c r="R2938" i="34"/>
  <c r="S2938" i="34"/>
  <c r="T2938" i="34"/>
  <c r="U2938" i="34"/>
  <c r="V2938" i="34"/>
  <c r="X2938" i="34"/>
  <c r="Y2938" i="34"/>
  <c r="Z2938" i="34"/>
  <c r="N2939" i="34"/>
  <c r="R2939" i="34"/>
  <c r="S2939" i="34"/>
  <c r="T2939" i="34"/>
  <c r="U2939" i="34"/>
  <c r="V2939" i="34"/>
  <c r="X2939" i="34"/>
  <c r="Y2939" i="34"/>
  <c r="Z2939" i="34"/>
  <c r="N2940" i="34"/>
  <c r="R2940" i="34"/>
  <c r="S2940" i="34"/>
  <c r="T2940" i="34"/>
  <c r="U2940" i="34"/>
  <c r="V2940" i="34"/>
  <c r="X2940" i="34"/>
  <c r="Y2940" i="34"/>
  <c r="Z2940" i="34"/>
  <c r="N2941" i="34"/>
  <c r="R2941" i="34"/>
  <c r="S2941" i="34"/>
  <c r="T2941" i="34"/>
  <c r="U2941" i="34"/>
  <c r="V2941" i="34"/>
  <c r="X2941" i="34"/>
  <c r="Y2941" i="34"/>
  <c r="Z2941" i="34"/>
  <c r="N2942" i="34"/>
  <c r="R2942" i="34"/>
  <c r="S2942" i="34"/>
  <c r="T2942" i="34"/>
  <c r="U2942" i="34"/>
  <c r="V2942" i="34"/>
  <c r="X2942" i="34"/>
  <c r="Y2942" i="34"/>
  <c r="Z2942" i="34"/>
  <c r="N2943" i="34"/>
  <c r="R2943" i="34"/>
  <c r="S2943" i="34"/>
  <c r="T2943" i="34"/>
  <c r="U2943" i="34"/>
  <c r="V2943" i="34"/>
  <c r="X2943" i="34"/>
  <c r="Y2943" i="34"/>
  <c r="Z2943" i="34"/>
  <c r="N2944" i="34"/>
  <c r="R2944" i="34"/>
  <c r="S2944" i="34"/>
  <c r="T2944" i="34"/>
  <c r="U2944" i="34"/>
  <c r="V2944" i="34"/>
  <c r="X2944" i="34"/>
  <c r="Y2944" i="34"/>
  <c r="Z2944" i="34"/>
  <c r="N2945" i="34"/>
  <c r="R2945" i="34"/>
  <c r="S2945" i="34"/>
  <c r="T2945" i="34"/>
  <c r="U2945" i="34"/>
  <c r="V2945" i="34"/>
  <c r="X2945" i="34"/>
  <c r="Y2945" i="34"/>
  <c r="Z2945" i="34"/>
  <c r="N2946" i="34"/>
  <c r="R2946" i="34"/>
  <c r="S2946" i="34"/>
  <c r="T2946" i="34"/>
  <c r="U2946" i="34"/>
  <c r="V2946" i="34"/>
  <c r="X2946" i="34"/>
  <c r="Y2946" i="34"/>
  <c r="Z2946" i="34"/>
  <c r="N2947" i="34"/>
  <c r="R2947" i="34"/>
  <c r="S2947" i="34"/>
  <c r="T2947" i="34"/>
  <c r="U2947" i="34"/>
  <c r="V2947" i="34"/>
  <c r="X2947" i="34"/>
  <c r="Y2947" i="34"/>
  <c r="Z2947" i="34"/>
  <c r="N2948" i="34"/>
  <c r="R2948" i="34"/>
  <c r="S2948" i="34"/>
  <c r="T2948" i="34"/>
  <c r="U2948" i="34"/>
  <c r="V2948" i="34"/>
  <c r="X2948" i="34"/>
  <c r="Y2948" i="34"/>
  <c r="Z2948" i="34"/>
  <c r="N2949" i="34"/>
  <c r="R2949" i="34"/>
  <c r="S2949" i="34"/>
  <c r="T2949" i="34"/>
  <c r="U2949" i="34"/>
  <c r="V2949" i="34"/>
  <c r="X2949" i="34"/>
  <c r="Y2949" i="34"/>
  <c r="Z2949" i="34"/>
  <c r="N2950" i="34"/>
  <c r="R2950" i="34"/>
  <c r="S2950" i="34"/>
  <c r="T2950" i="34"/>
  <c r="U2950" i="34"/>
  <c r="V2950" i="34"/>
  <c r="X2950" i="34"/>
  <c r="Y2950" i="34"/>
  <c r="Z2950" i="34"/>
  <c r="N2951" i="34"/>
  <c r="R2951" i="34"/>
  <c r="S2951" i="34"/>
  <c r="T2951" i="34"/>
  <c r="U2951" i="34"/>
  <c r="V2951" i="34"/>
  <c r="X2951" i="34"/>
  <c r="Y2951" i="34"/>
  <c r="Z2951" i="34"/>
  <c r="N2952" i="34"/>
  <c r="R2952" i="34"/>
  <c r="S2952" i="34"/>
  <c r="T2952" i="34"/>
  <c r="U2952" i="34"/>
  <c r="V2952" i="34"/>
  <c r="X2952" i="34"/>
  <c r="Y2952" i="34"/>
  <c r="Z2952" i="34"/>
  <c r="N2953" i="34"/>
  <c r="R2953" i="34"/>
  <c r="S2953" i="34"/>
  <c r="T2953" i="34"/>
  <c r="U2953" i="34"/>
  <c r="V2953" i="34"/>
  <c r="X2953" i="34"/>
  <c r="Y2953" i="34"/>
  <c r="Z2953" i="34"/>
  <c r="N2954" i="34"/>
  <c r="R2954" i="34"/>
  <c r="S2954" i="34"/>
  <c r="T2954" i="34"/>
  <c r="U2954" i="34"/>
  <c r="V2954" i="34"/>
  <c r="X2954" i="34"/>
  <c r="Y2954" i="34"/>
  <c r="Z2954" i="34"/>
  <c r="N2955" i="34"/>
  <c r="R2955" i="34"/>
  <c r="S2955" i="34"/>
  <c r="T2955" i="34"/>
  <c r="U2955" i="34"/>
  <c r="V2955" i="34"/>
  <c r="X2955" i="34"/>
  <c r="Y2955" i="34"/>
  <c r="Z2955" i="34"/>
  <c r="N2956" i="34"/>
  <c r="R2956" i="34"/>
  <c r="S2956" i="34"/>
  <c r="T2956" i="34"/>
  <c r="U2956" i="34"/>
  <c r="V2956" i="34"/>
  <c r="X2956" i="34"/>
  <c r="Y2956" i="34"/>
  <c r="Z2956" i="34"/>
  <c r="N2957" i="34"/>
  <c r="R2957" i="34"/>
  <c r="S2957" i="34"/>
  <c r="T2957" i="34"/>
  <c r="U2957" i="34"/>
  <c r="V2957" i="34"/>
  <c r="X2957" i="34"/>
  <c r="Y2957" i="34"/>
  <c r="Z2957" i="34"/>
  <c r="N2958" i="34"/>
  <c r="R2958" i="34"/>
  <c r="S2958" i="34"/>
  <c r="T2958" i="34"/>
  <c r="U2958" i="34"/>
  <c r="V2958" i="34"/>
  <c r="X2958" i="34"/>
  <c r="Y2958" i="34"/>
  <c r="Z2958" i="34"/>
  <c r="N2959" i="34"/>
  <c r="R2959" i="34"/>
  <c r="S2959" i="34"/>
  <c r="T2959" i="34"/>
  <c r="U2959" i="34"/>
  <c r="V2959" i="34"/>
  <c r="X2959" i="34"/>
  <c r="Y2959" i="34"/>
  <c r="Z2959" i="34"/>
  <c r="N2960" i="34"/>
  <c r="R2960" i="34"/>
  <c r="S2960" i="34"/>
  <c r="T2960" i="34"/>
  <c r="U2960" i="34"/>
  <c r="V2960" i="34"/>
  <c r="X2960" i="34"/>
  <c r="Y2960" i="34"/>
  <c r="Z2960" i="34"/>
  <c r="N2961" i="34"/>
  <c r="R2961" i="34"/>
  <c r="S2961" i="34"/>
  <c r="T2961" i="34"/>
  <c r="U2961" i="34"/>
  <c r="V2961" i="34"/>
  <c r="X2961" i="34"/>
  <c r="Y2961" i="34"/>
  <c r="Z2961" i="34"/>
  <c r="N2962" i="34"/>
  <c r="R2962" i="34"/>
  <c r="S2962" i="34"/>
  <c r="T2962" i="34"/>
  <c r="U2962" i="34"/>
  <c r="V2962" i="34"/>
  <c r="X2962" i="34"/>
  <c r="Y2962" i="34"/>
  <c r="Z2962" i="34"/>
  <c r="N2963" i="34"/>
  <c r="R2963" i="34"/>
  <c r="S2963" i="34"/>
  <c r="T2963" i="34"/>
  <c r="U2963" i="34"/>
  <c r="V2963" i="34"/>
  <c r="X2963" i="34"/>
  <c r="Y2963" i="34"/>
  <c r="Z2963" i="34"/>
  <c r="N2964" i="34"/>
  <c r="R2964" i="34"/>
  <c r="S2964" i="34"/>
  <c r="T2964" i="34"/>
  <c r="U2964" i="34"/>
  <c r="V2964" i="34"/>
  <c r="X2964" i="34"/>
  <c r="Y2964" i="34"/>
  <c r="Z2964" i="34"/>
  <c r="N2965" i="34"/>
  <c r="R2965" i="34"/>
  <c r="S2965" i="34"/>
  <c r="T2965" i="34"/>
  <c r="U2965" i="34"/>
  <c r="V2965" i="34"/>
  <c r="X2965" i="34"/>
  <c r="Y2965" i="34"/>
  <c r="Z2965" i="34"/>
  <c r="N2966" i="34"/>
  <c r="R2966" i="34"/>
  <c r="S2966" i="34"/>
  <c r="T2966" i="34"/>
  <c r="U2966" i="34"/>
  <c r="V2966" i="34"/>
  <c r="X2966" i="34"/>
  <c r="Y2966" i="34"/>
  <c r="Z2966" i="34"/>
  <c r="N2967" i="34"/>
  <c r="R2967" i="34"/>
  <c r="S2967" i="34"/>
  <c r="T2967" i="34"/>
  <c r="U2967" i="34"/>
  <c r="V2967" i="34"/>
  <c r="X2967" i="34"/>
  <c r="Y2967" i="34"/>
  <c r="Z2967" i="34"/>
  <c r="N2968" i="34"/>
  <c r="R2968" i="34"/>
  <c r="S2968" i="34"/>
  <c r="T2968" i="34"/>
  <c r="U2968" i="34"/>
  <c r="V2968" i="34"/>
  <c r="X2968" i="34"/>
  <c r="Y2968" i="34"/>
  <c r="Z2968" i="34"/>
  <c r="N2969" i="34"/>
  <c r="R2969" i="34"/>
  <c r="S2969" i="34"/>
  <c r="T2969" i="34"/>
  <c r="U2969" i="34"/>
  <c r="V2969" i="34"/>
  <c r="X2969" i="34"/>
  <c r="Y2969" i="34"/>
  <c r="Z2969" i="34"/>
  <c r="N2970" i="34"/>
  <c r="R2970" i="34"/>
  <c r="S2970" i="34"/>
  <c r="T2970" i="34"/>
  <c r="U2970" i="34"/>
  <c r="V2970" i="34"/>
  <c r="X2970" i="34"/>
  <c r="Y2970" i="34"/>
  <c r="Z2970" i="34"/>
  <c r="N2971" i="34"/>
  <c r="R2971" i="34"/>
  <c r="S2971" i="34"/>
  <c r="T2971" i="34"/>
  <c r="U2971" i="34"/>
  <c r="V2971" i="34"/>
  <c r="X2971" i="34"/>
  <c r="Y2971" i="34"/>
  <c r="Z2971" i="34"/>
  <c r="N2972" i="34"/>
  <c r="R2972" i="34"/>
  <c r="S2972" i="34"/>
  <c r="T2972" i="34"/>
  <c r="U2972" i="34"/>
  <c r="V2972" i="34"/>
  <c r="X2972" i="34"/>
  <c r="Y2972" i="34"/>
  <c r="Z2972" i="34"/>
  <c r="N2973" i="34"/>
  <c r="R2973" i="34"/>
  <c r="S2973" i="34"/>
  <c r="T2973" i="34"/>
  <c r="U2973" i="34"/>
  <c r="V2973" i="34"/>
  <c r="X2973" i="34"/>
  <c r="Y2973" i="34"/>
  <c r="Z2973" i="34"/>
  <c r="N2974" i="34"/>
  <c r="R2974" i="34"/>
  <c r="S2974" i="34"/>
  <c r="T2974" i="34"/>
  <c r="U2974" i="34"/>
  <c r="V2974" i="34"/>
  <c r="X2974" i="34"/>
  <c r="Y2974" i="34"/>
  <c r="Z2974" i="34"/>
  <c r="N2975" i="34"/>
  <c r="R2975" i="34"/>
  <c r="S2975" i="34"/>
  <c r="T2975" i="34"/>
  <c r="U2975" i="34"/>
  <c r="V2975" i="34"/>
  <c r="X2975" i="34"/>
  <c r="Y2975" i="34"/>
  <c r="Z2975" i="34"/>
  <c r="N2976" i="34"/>
  <c r="R2976" i="34"/>
  <c r="S2976" i="34"/>
  <c r="T2976" i="34"/>
  <c r="U2976" i="34"/>
  <c r="V2976" i="34"/>
  <c r="X2976" i="34"/>
  <c r="Y2976" i="34"/>
  <c r="Z2976" i="34"/>
  <c r="N2977" i="34"/>
  <c r="R2977" i="34"/>
  <c r="S2977" i="34"/>
  <c r="T2977" i="34"/>
  <c r="U2977" i="34"/>
  <c r="V2977" i="34"/>
  <c r="X2977" i="34"/>
  <c r="Y2977" i="34"/>
  <c r="Z2977" i="34"/>
  <c r="N2978" i="34"/>
  <c r="R2978" i="34"/>
  <c r="S2978" i="34"/>
  <c r="T2978" i="34"/>
  <c r="U2978" i="34"/>
  <c r="V2978" i="34"/>
  <c r="X2978" i="34"/>
  <c r="Y2978" i="34"/>
  <c r="Z2978" i="34"/>
  <c r="N2979" i="34"/>
  <c r="R2979" i="34"/>
  <c r="S2979" i="34"/>
  <c r="T2979" i="34"/>
  <c r="U2979" i="34"/>
  <c r="V2979" i="34"/>
  <c r="X2979" i="34"/>
  <c r="Y2979" i="34"/>
  <c r="Z2979" i="34"/>
  <c r="N2980" i="34"/>
  <c r="R2980" i="34"/>
  <c r="S2980" i="34"/>
  <c r="T2980" i="34"/>
  <c r="U2980" i="34"/>
  <c r="V2980" i="34"/>
  <c r="X2980" i="34"/>
  <c r="Y2980" i="34"/>
  <c r="Z2980" i="34"/>
  <c r="N2981" i="34"/>
  <c r="R2981" i="34"/>
  <c r="S2981" i="34"/>
  <c r="T2981" i="34"/>
  <c r="U2981" i="34"/>
  <c r="V2981" i="34"/>
  <c r="X2981" i="34"/>
  <c r="Y2981" i="34"/>
  <c r="Z2981" i="34"/>
  <c r="N2982" i="34"/>
  <c r="R2982" i="34"/>
  <c r="S2982" i="34"/>
  <c r="T2982" i="34"/>
  <c r="U2982" i="34"/>
  <c r="V2982" i="34"/>
  <c r="X2982" i="34"/>
  <c r="Y2982" i="34"/>
  <c r="Z2982" i="34"/>
  <c r="N2983" i="34"/>
  <c r="R2983" i="34"/>
  <c r="S2983" i="34"/>
  <c r="T2983" i="34"/>
  <c r="U2983" i="34"/>
  <c r="V2983" i="34"/>
  <c r="X2983" i="34"/>
  <c r="Y2983" i="34"/>
  <c r="Z2983" i="34"/>
  <c r="N2984" i="34"/>
  <c r="R2984" i="34"/>
  <c r="S2984" i="34"/>
  <c r="T2984" i="34"/>
  <c r="U2984" i="34"/>
  <c r="V2984" i="34"/>
  <c r="X2984" i="34"/>
  <c r="Y2984" i="34"/>
  <c r="Z2984" i="34"/>
  <c r="N2985" i="34"/>
  <c r="R2985" i="34"/>
  <c r="S2985" i="34"/>
  <c r="T2985" i="34"/>
  <c r="U2985" i="34"/>
  <c r="V2985" i="34"/>
  <c r="X2985" i="34"/>
  <c r="Y2985" i="34"/>
  <c r="Z2985" i="34"/>
  <c r="N2986" i="34"/>
  <c r="R2986" i="34"/>
  <c r="S2986" i="34"/>
  <c r="T2986" i="34"/>
  <c r="U2986" i="34"/>
  <c r="V2986" i="34"/>
  <c r="X2986" i="34"/>
  <c r="Y2986" i="34"/>
  <c r="Z2986" i="34"/>
  <c r="N2987" i="34"/>
  <c r="R2987" i="34"/>
  <c r="S2987" i="34"/>
  <c r="T2987" i="34"/>
  <c r="U2987" i="34"/>
  <c r="V2987" i="34"/>
  <c r="X2987" i="34"/>
  <c r="Y2987" i="34"/>
  <c r="Z2987" i="34"/>
  <c r="N2988" i="34"/>
  <c r="R2988" i="34"/>
  <c r="S2988" i="34"/>
  <c r="T2988" i="34"/>
  <c r="U2988" i="34"/>
  <c r="V2988" i="34"/>
  <c r="X2988" i="34"/>
  <c r="Y2988" i="34"/>
  <c r="Z2988" i="34"/>
  <c r="N2989" i="34"/>
  <c r="R2989" i="34"/>
  <c r="S2989" i="34"/>
  <c r="T2989" i="34"/>
  <c r="U2989" i="34"/>
  <c r="V2989" i="34"/>
  <c r="X2989" i="34"/>
  <c r="Y2989" i="34"/>
  <c r="Z2989" i="34"/>
  <c r="N2990" i="34"/>
  <c r="R2990" i="34"/>
  <c r="S2990" i="34"/>
  <c r="T2990" i="34"/>
  <c r="U2990" i="34"/>
  <c r="V2990" i="34"/>
  <c r="X2990" i="34"/>
  <c r="Y2990" i="34"/>
  <c r="Z2990" i="34"/>
  <c r="N2991" i="34"/>
  <c r="R2991" i="34"/>
  <c r="S2991" i="34"/>
  <c r="T2991" i="34"/>
  <c r="U2991" i="34"/>
  <c r="V2991" i="34"/>
  <c r="X2991" i="34"/>
  <c r="Y2991" i="34"/>
  <c r="Z2991" i="34"/>
  <c r="N2992" i="34"/>
  <c r="R2992" i="34"/>
  <c r="S2992" i="34"/>
  <c r="T2992" i="34"/>
  <c r="U2992" i="34"/>
  <c r="V2992" i="34"/>
  <c r="X2992" i="34"/>
  <c r="Y2992" i="34"/>
  <c r="Z2992" i="34"/>
  <c r="N2993" i="34"/>
  <c r="R2993" i="34"/>
  <c r="S2993" i="34"/>
  <c r="T2993" i="34"/>
  <c r="U2993" i="34"/>
  <c r="V2993" i="34"/>
  <c r="X2993" i="34"/>
  <c r="Y2993" i="34"/>
  <c r="Z2993" i="34"/>
  <c r="N2994" i="34"/>
  <c r="R2994" i="34"/>
  <c r="S2994" i="34"/>
  <c r="T2994" i="34"/>
  <c r="U2994" i="34"/>
  <c r="V2994" i="34"/>
  <c r="X2994" i="34"/>
  <c r="Y2994" i="34"/>
  <c r="Z2994" i="34"/>
  <c r="N2995" i="34"/>
  <c r="R2995" i="34"/>
  <c r="S2995" i="34"/>
  <c r="T2995" i="34"/>
  <c r="U2995" i="34"/>
  <c r="V2995" i="34"/>
  <c r="X2995" i="34"/>
  <c r="Y2995" i="34"/>
  <c r="Z2995" i="34"/>
  <c r="N2996" i="34"/>
  <c r="R2996" i="34"/>
  <c r="S2996" i="34"/>
  <c r="T2996" i="34"/>
  <c r="U2996" i="34"/>
  <c r="V2996" i="34"/>
  <c r="X2996" i="34"/>
  <c r="Y2996" i="34"/>
  <c r="Z2996" i="34"/>
  <c r="N2997" i="34"/>
  <c r="R2997" i="34"/>
  <c r="S2997" i="34"/>
  <c r="T2997" i="34"/>
  <c r="U2997" i="34"/>
  <c r="V2997" i="34"/>
  <c r="X2997" i="34"/>
  <c r="Y2997" i="34"/>
  <c r="Z2997" i="34"/>
  <c r="N2998" i="34"/>
  <c r="R2998" i="34"/>
  <c r="S2998" i="34"/>
  <c r="T2998" i="34"/>
  <c r="U2998" i="34"/>
  <c r="V2998" i="34"/>
  <c r="X2998" i="34"/>
  <c r="Y2998" i="34"/>
  <c r="Z2998" i="34"/>
  <c r="N2999" i="34"/>
  <c r="R2999" i="34"/>
  <c r="S2999" i="34"/>
  <c r="T2999" i="34"/>
  <c r="U2999" i="34"/>
  <c r="V2999" i="34"/>
  <c r="X2999" i="34"/>
  <c r="Y2999" i="34"/>
  <c r="Z2999" i="34"/>
  <c r="N3000" i="34"/>
  <c r="R3000" i="34"/>
  <c r="S3000" i="34"/>
  <c r="T3000" i="34"/>
  <c r="U3000" i="34"/>
  <c r="V3000" i="34"/>
  <c r="X3000" i="34"/>
  <c r="Y3000" i="34"/>
  <c r="Z3000" i="34"/>
  <c r="N3001" i="34"/>
  <c r="R3001" i="34"/>
  <c r="S3001" i="34"/>
  <c r="T3001" i="34"/>
  <c r="U3001" i="34"/>
  <c r="V3001" i="34"/>
  <c r="X3001" i="34"/>
  <c r="Y3001" i="34"/>
  <c r="Z3001" i="34"/>
  <c r="N3002" i="34"/>
  <c r="R3002" i="34"/>
  <c r="S3002" i="34"/>
  <c r="T3002" i="34"/>
  <c r="U3002" i="34"/>
  <c r="V3002" i="34"/>
  <c r="X3002" i="34"/>
  <c r="Y3002" i="34"/>
  <c r="Z3002" i="34"/>
  <c r="N3003" i="34"/>
  <c r="R3003" i="34"/>
  <c r="S3003" i="34"/>
  <c r="T3003" i="34"/>
  <c r="U3003" i="34"/>
  <c r="V3003" i="34"/>
  <c r="X3003" i="34"/>
  <c r="Y3003" i="34"/>
  <c r="Z3003" i="34"/>
  <c r="N3004" i="34"/>
  <c r="R3004" i="34"/>
  <c r="S3004" i="34"/>
  <c r="T3004" i="34"/>
  <c r="U3004" i="34"/>
  <c r="V3004" i="34"/>
  <c r="X3004" i="34"/>
  <c r="Y3004" i="34"/>
  <c r="Z3004" i="34"/>
  <c r="N3005" i="34"/>
  <c r="R3005" i="34"/>
  <c r="S3005" i="34"/>
  <c r="T3005" i="34"/>
  <c r="U3005" i="34"/>
  <c r="V3005" i="34"/>
  <c r="X3005" i="34"/>
  <c r="Y3005" i="34"/>
  <c r="Z3005" i="34"/>
  <c r="N3006" i="34"/>
  <c r="R3006" i="34"/>
  <c r="S3006" i="34"/>
  <c r="T3006" i="34"/>
  <c r="U3006" i="34"/>
  <c r="V3006" i="34"/>
  <c r="X3006" i="34"/>
  <c r="Y3006" i="34"/>
  <c r="Z3006" i="34"/>
  <c r="N3007" i="34"/>
  <c r="R3007" i="34"/>
  <c r="S3007" i="34"/>
  <c r="T3007" i="34"/>
  <c r="U3007" i="34"/>
  <c r="V3007" i="34"/>
  <c r="X3007" i="34"/>
  <c r="Y3007" i="34"/>
  <c r="Z3007" i="34"/>
  <c r="N3008" i="34"/>
  <c r="R3008" i="34"/>
  <c r="S3008" i="34"/>
  <c r="T3008" i="34"/>
  <c r="U3008" i="34"/>
  <c r="V3008" i="34"/>
  <c r="X3008" i="34"/>
  <c r="Y3008" i="34"/>
  <c r="Z3008" i="34"/>
  <c r="N3009" i="34"/>
  <c r="R3009" i="34"/>
  <c r="S3009" i="34"/>
  <c r="T3009" i="34"/>
  <c r="U3009" i="34"/>
  <c r="V3009" i="34"/>
  <c r="X3009" i="34"/>
  <c r="Y3009" i="34"/>
  <c r="Z3009" i="34"/>
  <c r="N3010" i="34"/>
  <c r="R3010" i="34"/>
  <c r="S3010" i="34"/>
  <c r="T3010" i="34"/>
  <c r="U3010" i="34"/>
  <c r="V3010" i="34"/>
  <c r="X3010" i="34"/>
  <c r="Y3010" i="34"/>
  <c r="Z3010" i="34"/>
  <c r="N3011" i="34"/>
  <c r="R3011" i="34"/>
  <c r="S3011" i="34"/>
  <c r="T3011" i="34"/>
  <c r="U3011" i="34"/>
  <c r="V3011" i="34"/>
  <c r="X3011" i="34"/>
  <c r="Y3011" i="34"/>
  <c r="Z3011" i="34"/>
  <c r="N3012" i="34"/>
  <c r="R3012" i="34"/>
  <c r="S3012" i="34"/>
  <c r="T3012" i="34"/>
  <c r="U3012" i="34"/>
  <c r="V3012" i="34"/>
  <c r="X3012" i="34"/>
  <c r="Y3012" i="34"/>
  <c r="Z3012" i="34"/>
  <c r="N3013" i="34"/>
  <c r="R3013" i="34"/>
  <c r="S3013" i="34"/>
  <c r="T3013" i="34"/>
  <c r="U3013" i="34"/>
  <c r="V3013" i="34"/>
  <c r="X3013" i="34"/>
  <c r="Y3013" i="34"/>
  <c r="Z3013" i="34"/>
  <c r="N3014" i="34"/>
  <c r="R3014" i="34"/>
  <c r="S3014" i="34"/>
  <c r="T3014" i="34"/>
  <c r="U3014" i="34"/>
  <c r="V3014" i="34"/>
  <c r="X3014" i="34"/>
  <c r="Y3014" i="34"/>
  <c r="Z3014" i="34"/>
  <c r="N3015" i="34"/>
  <c r="R3015" i="34"/>
  <c r="S3015" i="34"/>
  <c r="T3015" i="34"/>
  <c r="U3015" i="34"/>
  <c r="V3015" i="34"/>
  <c r="X3015" i="34"/>
  <c r="Y3015" i="34"/>
  <c r="Z3015" i="34"/>
  <c r="N3016" i="34"/>
  <c r="R3016" i="34"/>
  <c r="S3016" i="34"/>
  <c r="T3016" i="34"/>
  <c r="U3016" i="34"/>
  <c r="V3016" i="34"/>
  <c r="X3016" i="34"/>
  <c r="Y3016" i="34"/>
  <c r="Z3016" i="34"/>
  <c r="N3017" i="34"/>
  <c r="R3017" i="34"/>
  <c r="S3017" i="34"/>
  <c r="T3017" i="34"/>
  <c r="U3017" i="34"/>
  <c r="V3017" i="34"/>
  <c r="X3017" i="34"/>
  <c r="Y3017" i="34"/>
  <c r="Z3017" i="34"/>
  <c r="N3018" i="34"/>
  <c r="R3018" i="34"/>
  <c r="S3018" i="34"/>
  <c r="T3018" i="34"/>
  <c r="U3018" i="34"/>
  <c r="V3018" i="34"/>
  <c r="X3018" i="34"/>
  <c r="Y3018" i="34"/>
  <c r="Z3018" i="34"/>
  <c r="N3019" i="34"/>
  <c r="R3019" i="34"/>
  <c r="S3019" i="34"/>
  <c r="T3019" i="34"/>
  <c r="U3019" i="34"/>
  <c r="V3019" i="34"/>
  <c r="X3019" i="34"/>
  <c r="Y3019" i="34"/>
  <c r="Z3019" i="34"/>
  <c r="N3020" i="34"/>
  <c r="R3020" i="34"/>
  <c r="S3020" i="34"/>
  <c r="T3020" i="34"/>
  <c r="U3020" i="34"/>
  <c r="V3020" i="34"/>
  <c r="X3020" i="34"/>
  <c r="Y3020" i="34"/>
  <c r="Z3020" i="34"/>
  <c r="N3021" i="34"/>
  <c r="R3021" i="34"/>
  <c r="S3021" i="34"/>
  <c r="T3021" i="34"/>
  <c r="U3021" i="34"/>
  <c r="V3021" i="34"/>
  <c r="X3021" i="34"/>
  <c r="Y3021" i="34"/>
  <c r="Z3021" i="34"/>
  <c r="N3022" i="34"/>
  <c r="R3022" i="34"/>
  <c r="S3022" i="34"/>
  <c r="T3022" i="34"/>
  <c r="U3022" i="34"/>
  <c r="V3022" i="34"/>
  <c r="X3022" i="34"/>
  <c r="Y3022" i="34"/>
  <c r="Z3022" i="34"/>
  <c r="N3023" i="34"/>
  <c r="R3023" i="34"/>
  <c r="S3023" i="34"/>
  <c r="T3023" i="34"/>
  <c r="U3023" i="34"/>
  <c r="V3023" i="34"/>
  <c r="X3023" i="34"/>
  <c r="Y3023" i="34"/>
  <c r="Z3023" i="34"/>
  <c r="N3024" i="34"/>
  <c r="R3024" i="34"/>
  <c r="S3024" i="34"/>
  <c r="T3024" i="34"/>
  <c r="U3024" i="34"/>
  <c r="V3024" i="34"/>
  <c r="X3024" i="34"/>
  <c r="Y3024" i="34"/>
  <c r="Z3024" i="34"/>
  <c r="N3025" i="34"/>
  <c r="R3025" i="34"/>
  <c r="S3025" i="34"/>
  <c r="T3025" i="34"/>
  <c r="U3025" i="34"/>
  <c r="V3025" i="34"/>
  <c r="X3025" i="34"/>
  <c r="Y3025" i="34"/>
  <c r="Z3025" i="34"/>
  <c r="N3026" i="34"/>
  <c r="R3026" i="34"/>
  <c r="S3026" i="34"/>
  <c r="T3026" i="34"/>
  <c r="U3026" i="34"/>
  <c r="V3026" i="34"/>
  <c r="X3026" i="34"/>
  <c r="Y3026" i="34"/>
  <c r="Z3026" i="34"/>
  <c r="N3027" i="34"/>
  <c r="R3027" i="34"/>
  <c r="S3027" i="34"/>
  <c r="T3027" i="34"/>
  <c r="U3027" i="34"/>
  <c r="V3027" i="34"/>
  <c r="X3027" i="34"/>
  <c r="Y3027" i="34"/>
  <c r="Z3027" i="34"/>
  <c r="N3028" i="34"/>
  <c r="R3028" i="34"/>
  <c r="S3028" i="34"/>
  <c r="T3028" i="34"/>
  <c r="U3028" i="34"/>
  <c r="V3028" i="34"/>
  <c r="X3028" i="34"/>
  <c r="Y3028" i="34"/>
  <c r="Z3028" i="34"/>
  <c r="N3029" i="34"/>
  <c r="R3029" i="34"/>
  <c r="S3029" i="34"/>
  <c r="T3029" i="34"/>
  <c r="U3029" i="34"/>
  <c r="V3029" i="34"/>
  <c r="X3029" i="34"/>
  <c r="Y3029" i="34"/>
  <c r="Z3029" i="34"/>
  <c r="N3030" i="34"/>
  <c r="R3030" i="34"/>
  <c r="S3030" i="34"/>
  <c r="T3030" i="34"/>
  <c r="U3030" i="34"/>
  <c r="V3030" i="34"/>
  <c r="X3030" i="34"/>
  <c r="Y3030" i="34"/>
  <c r="Z3030" i="34"/>
  <c r="N3031" i="34"/>
  <c r="R3031" i="34"/>
  <c r="S3031" i="34"/>
  <c r="T3031" i="34"/>
  <c r="U3031" i="34"/>
  <c r="V3031" i="34"/>
  <c r="X3031" i="34"/>
  <c r="Y3031" i="34"/>
  <c r="Z3031" i="34"/>
  <c r="N3032" i="34"/>
  <c r="R3032" i="34"/>
  <c r="S3032" i="34"/>
  <c r="T3032" i="34"/>
  <c r="U3032" i="34"/>
  <c r="V3032" i="34"/>
  <c r="X3032" i="34"/>
  <c r="Y3032" i="34"/>
  <c r="Z3032" i="34"/>
  <c r="N3033" i="34"/>
  <c r="R3033" i="34"/>
  <c r="S3033" i="34"/>
  <c r="T3033" i="34"/>
  <c r="U3033" i="34"/>
  <c r="V3033" i="34"/>
  <c r="X3033" i="34"/>
  <c r="Y3033" i="34"/>
  <c r="Z3033" i="34"/>
  <c r="N3034" i="34"/>
  <c r="R3034" i="34"/>
  <c r="S3034" i="34"/>
  <c r="T3034" i="34"/>
  <c r="U3034" i="34"/>
  <c r="V3034" i="34"/>
  <c r="X3034" i="34"/>
  <c r="Y3034" i="34"/>
  <c r="Z3034" i="34"/>
  <c r="N3035" i="34"/>
  <c r="R3035" i="34"/>
  <c r="S3035" i="34"/>
  <c r="T3035" i="34"/>
  <c r="U3035" i="34"/>
  <c r="V3035" i="34"/>
  <c r="X3035" i="34"/>
  <c r="Y3035" i="34"/>
  <c r="Z3035" i="34"/>
  <c r="N3036" i="34"/>
  <c r="R3036" i="34"/>
  <c r="S3036" i="34"/>
  <c r="T3036" i="34"/>
  <c r="U3036" i="34"/>
  <c r="V3036" i="34"/>
  <c r="X3036" i="34"/>
  <c r="Y3036" i="34"/>
  <c r="Z3036" i="34"/>
  <c r="N3037" i="34"/>
  <c r="R3037" i="34"/>
  <c r="S3037" i="34"/>
  <c r="T3037" i="34"/>
  <c r="U3037" i="34"/>
  <c r="V3037" i="34"/>
  <c r="X3037" i="34"/>
  <c r="Y3037" i="34"/>
  <c r="Z3037" i="34"/>
  <c r="N3038" i="34"/>
  <c r="R3038" i="34"/>
  <c r="S3038" i="34"/>
  <c r="T3038" i="34"/>
  <c r="U3038" i="34"/>
  <c r="V3038" i="34"/>
  <c r="X3038" i="34"/>
  <c r="Y3038" i="34"/>
  <c r="Z3038" i="34"/>
  <c r="N3039" i="34"/>
  <c r="R3039" i="34"/>
  <c r="S3039" i="34"/>
  <c r="T3039" i="34"/>
  <c r="U3039" i="34"/>
  <c r="V3039" i="34"/>
  <c r="X3039" i="34"/>
  <c r="Y3039" i="34"/>
  <c r="Z3039" i="34"/>
  <c r="N3040" i="34"/>
  <c r="R3040" i="34"/>
  <c r="S3040" i="34"/>
  <c r="T3040" i="34"/>
  <c r="U3040" i="34"/>
  <c r="V3040" i="34"/>
  <c r="X3040" i="34"/>
  <c r="Y3040" i="34"/>
  <c r="Z3040" i="34"/>
  <c r="N3041" i="34"/>
  <c r="R3041" i="34"/>
  <c r="S3041" i="34"/>
  <c r="T3041" i="34"/>
  <c r="U3041" i="34"/>
  <c r="V3041" i="34"/>
  <c r="X3041" i="34"/>
  <c r="Y3041" i="34"/>
  <c r="Z3041" i="34"/>
  <c r="N3042" i="34"/>
  <c r="R3042" i="34"/>
  <c r="S3042" i="34"/>
  <c r="T3042" i="34"/>
  <c r="U3042" i="34"/>
  <c r="V3042" i="34"/>
  <c r="X3042" i="34"/>
  <c r="Y3042" i="34"/>
  <c r="Z3042" i="34"/>
  <c r="N3043" i="34"/>
  <c r="R3043" i="34"/>
  <c r="S3043" i="34"/>
  <c r="T3043" i="34"/>
  <c r="U3043" i="34"/>
  <c r="V3043" i="34"/>
  <c r="X3043" i="34"/>
  <c r="Y3043" i="34"/>
  <c r="Z3043" i="34"/>
  <c r="N3044" i="34"/>
  <c r="R3044" i="34"/>
  <c r="S3044" i="34"/>
  <c r="T3044" i="34"/>
  <c r="U3044" i="34"/>
  <c r="V3044" i="34"/>
  <c r="X3044" i="34"/>
  <c r="Y3044" i="34"/>
  <c r="Z3044" i="34"/>
  <c r="N3045" i="34"/>
  <c r="R3045" i="34"/>
  <c r="S3045" i="34"/>
  <c r="T3045" i="34"/>
  <c r="U3045" i="34"/>
  <c r="V3045" i="34"/>
  <c r="X3045" i="34"/>
  <c r="Y3045" i="34"/>
  <c r="Z3045" i="34"/>
  <c r="N3046" i="34"/>
  <c r="R3046" i="34"/>
  <c r="S3046" i="34"/>
  <c r="T3046" i="34"/>
  <c r="U3046" i="34"/>
  <c r="V3046" i="34"/>
  <c r="X3046" i="34"/>
  <c r="Y3046" i="34"/>
  <c r="Z3046" i="34"/>
  <c r="N3047" i="34"/>
  <c r="R3047" i="34"/>
  <c r="S3047" i="34"/>
  <c r="T3047" i="34"/>
  <c r="U3047" i="34"/>
  <c r="V3047" i="34"/>
  <c r="X3047" i="34"/>
  <c r="Y3047" i="34"/>
  <c r="Z3047" i="34"/>
  <c r="N3048" i="34"/>
  <c r="R3048" i="34"/>
  <c r="S3048" i="34"/>
  <c r="T3048" i="34"/>
  <c r="U3048" i="34"/>
  <c r="V3048" i="34"/>
  <c r="X3048" i="34"/>
  <c r="Y3048" i="34"/>
  <c r="Z3048" i="34"/>
  <c r="N3049" i="34"/>
  <c r="R3049" i="34"/>
  <c r="S3049" i="34"/>
  <c r="T3049" i="34"/>
  <c r="U3049" i="34"/>
  <c r="V3049" i="34"/>
  <c r="X3049" i="34"/>
  <c r="Y3049" i="34"/>
  <c r="Z3049" i="34"/>
  <c r="N3050" i="34"/>
  <c r="R3050" i="34"/>
  <c r="S3050" i="34"/>
  <c r="T3050" i="34"/>
  <c r="U3050" i="34"/>
  <c r="V3050" i="34"/>
  <c r="X3050" i="34"/>
  <c r="Y3050" i="34"/>
  <c r="Z3050" i="34"/>
  <c r="N3051" i="34"/>
  <c r="R3051" i="34"/>
  <c r="S3051" i="34"/>
  <c r="T3051" i="34"/>
  <c r="U3051" i="34"/>
  <c r="V3051" i="34"/>
  <c r="X3051" i="34"/>
  <c r="Y3051" i="34"/>
  <c r="Z3051" i="34"/>
  <c r="N3052" i="34"/>
  <c r="R3052" i="34"/>
  <c r="S3052" i="34"/>
  <c r="T3052" i="34"/>
  <c r="U3052" i="34"/>
  <c r="V3052" i="34"/>
  <c r="X3052" i="34"/>
  <c r="Y3052" i="34"/>
  <c r="Z3052" i="34"/>
  <c r="N3053" i="34"/>
  <c r="R3053" i="34"/>
  <c r="S3053" i="34"/>
  <c r="T3053" i="34"/>
  <c r="U3053" i="34"/>
  <c r="V3053" i="34"/>
  <c r="X3053" i="34"/>
  <c r="Y3053" i="34"/>
  <c r="Z3053" i="34"/>
  <c r="N3054" i="34"/>
  <c r="R3054" i="34"/>
  <c r="S3054" i="34"/>
  <c r="T3054" i="34"/>
  <c r="U3054" i="34"/>
  <c r="V3054" i="34"/>
  <c r="X3054" i="34"/>
  <c r="Y3054" i="34"/>
  <c r="Z3054" i="34"/>
  <c r="N3055" i="34"/>
  <c r="R3055" i="34"/>
  <c r="S3055" i="34"/>
  <c r="T3055" i="34"/>
  <c r="U3055" i="34"/>
  <c r="V3055" i="34"/>
  <c r="X3055" i="34"/>
  <c r="Y3055" i="34"/>
  <c r="Z3055" i="34"/>
  <c r="N3056" i="34"/>
  <c r="R3056" i="34"/>
  <c r="S3056" i="34"/>
  <c r="T3056" i="34"/>
  <c r="U3056" i="34"/>
  <c r="V3056" i="34"/>
  <c r="X3056" i="34"/>
  <c r="Y3056" i="34"/>
  <c r="Z3056" i="34"/>
  <c r="N3057" i="34"/>
  <c r="R3057" i="34"/>
  <c r="S3057" i="34"/>
  <c r="T3057" i="34"/>
  <c r="U3057" i="34"/>
  <c r="V3057" i="34"/>
  <c r="X3057" i="34"/>
  <c r="Y3057" i="34"/>
  <c r="Z3057" i="34"/>
  <c r="N3058" i="34"/>
  <c r="R3058" i="34"/>
  <c r="S3058" i="34"/>
  <c r="T3058" i="34"/>
  <c r="U3058" i="34"/>
  <c r="V3058" i="34"/>
  <c r="X3058" i="34"/>
  <c r="Y3058" i="34"/>
  <c r="Z3058" i="34"/>
  <c r="N3059" i="34"/>
  <c r="R3059" i="34"/>
  <c r="S3059" i="34"/>
  <c r="T3059" i="34"/>
  <c r="U3059" i="34"/>
  <c r="V3059" i="34"/>
  <c r="X3059" i="34"/>
  <c r="Y3059" i="34"/>
  <c r="Z3059" i="34"/>
  <c r="N3060" i="34"/>
  <c r="R3060" i="34"/>
  <c r="S3060" i="34"/>
  <c r="T3060" i="34"/>
  <c r="U3060" i="34"/>
  <c r="V3060" i="34"/>
  <c r="X3060" i="34"/>
  <c r="Y3060" i="34"/>
  <c r="Z3060" i="34"/>
  <c r="N3061" i="34"/>
  <c r="R3061" i="34"/>
  <c r="S3061" i="34"/>
  <c r="T3061" i="34"/>
  <c r="U3061" i="34"/>
  <c r="V3061" i="34"/>
  <c r="X3061" i="34"/>
  <c r="Y3061" i="34"/>
  <c r="Z3061" i="34"/>
  <c r="N3062" i="34"/>
  <c r="R3062" i="34"/>
  <c r="S3062" i="34"/>
  <c r="T3062" i="34"/>
  <c r="U3062" i="34"/>
  <c r="V3062" i="34"/>
  <c r="X3062" i="34"/>
  <c r="Y3062" i="34"/>
  <c r="Z3062" i="34"/>
  <c r="N3063" i="34"/>
  <c r="R3063" i="34"/>
  <c r="S3063" i="34"/>
  <c r="T3063" i="34"/>
  <c r="U3063" i="34"/>
  <c r="V3063" i="34"/>
  <c r="X3063" i="34"/>
  <c r="Y3063" i="34"/>
  <c r="Z3063" i="34"/>
  <c r="N3064" i="34"/>
  <c r="R3064" i="34"/>
  <c r="S3064" i="34"/>
  <c r="T3064" i="34"/>
  <c r="U3064" i="34"/>
  <c r="V3064" i="34"/>
  <c r="X3064" i="34"/>
  <c r="Y3064" i="34"/>
  <c r="Z3064" i="34"/>
  <c r="N3065" i="34"/>
  <c r="R3065" i="34"/>
  <c r="S3065" i="34"/>
  <c r="T3065" i="34"/>
  <c r="U3065" i="34"/>
  <c r="V3065" i="34"/>
  <c r="X3065" i="34"/>
  <c r="Y3065" i="34"/>
  <c r="Z3065" i="34"/>
  <c r="N3066" i="34"/>
  <c r="R3066" i="34"/>
  <c r="S3066" i="34"/>
  <c r="T3066" i="34"/>
  <c r="U3066" i="34"/>
  <c r="V3066" i="34"/>
  <c r="X3066" i="34"/>
  <c r="Y3066" i="34"/>
  <c r="Z3066" i="34"/>
  <c r="N3067" i="34"/>
  <c r="R3067" i="34"/>
  <c r="S3067" i="34"/>
  <c r="T3067" i="34"/>
  <c r="U3067" i="34"/>
  <c r="V3067" i="34"/>
  <c r="X3067" i="34"/>
  <c r="Y3067" i="34"/>
  <c r="Z3067" i="34"/>
  <c r="N3068" i="34"/>
  <c r="R3068" i="34"/>
  <c r="S3068" i="34"/>
  <c r="T3068" i="34"/>
  <c r="U3068" i="34"/>
  <c r="V3068" i="34"/>
  <c r="X3068" i="34"/>
  <c r="Y3068" i="34"/>
  <c r="Z3068" i="34"/>
  <c r="N3069" i="34"/>
  <c r="R3069" i="34"/>
  <c r="S3069" i="34"/>
  <c r="T3069" i="34"/>
  <c r="U3069" i="34"/>
  <c r="V3069" i="34"/>
  <c r="X3069" i="34"/>
  <c r="Y3069" i="34"/>
  <c r="Z3069" i="34"/>
  <c r="N3070" i="34"/>
  <c r="R3070" i="34"/>
  <c r="S3070" i="34"/>
  <c r="T3070" i="34"/>
  <c r="U3070" i="34"/>
  <c r="V3070" i="34"/>
  <c r="X3070" i="34"/>
  <c r="Y3070" i="34"/>
  <c r="Z3070" i="34"/>
  <c r="N3071" i="34"/>
  <c r="R3071" i="34"/>
  <c r="S3071" i="34"/>
  <c r="T3071" i="34"/>
  <c r="U3071" i="34"/>
  <c r="V3071" i="34"/>
  <c r="X3071" i="34"/>
  <c r="Y3071" i="34"/>
  <c r="Z3071" i="34"/>
  <c r="N3072" i="34"/>
  <c r="R3072" i="34"/>
  <c r="S3072" i="34"/>
  <c r="T3072" i="34"/>
  <c r="U3072" i="34"/>
  <c r="V3072" i="34"/>
  <c r="X3072" i="34"/>
  <c r="Y3072" i="34"/>
  <c r="Z3072" i="34"/>
  <c r="N3073" i="34"/>
  <c r="R3073" i="34"/>
  <c r="S3073" i="34"/>
  <c r="T3073" i="34"/>
  <c r="U3073" i="34"/>
  <c r="V3073" i="34"/>
  <c r="X3073" i="34"/>
  <c r="Y3073" i="34"/>
  <c r="Z3073" i="34"/>
  <c r="N3074" i="34"/>
  <c r="R3074" i="34"/>
  <c r="S3074" i="34"/>
  <c r="T3074" i="34"/>
  <c r="U3074" i="34"/>
  <c r="V3074" i="34"/>
  <c r="X3074" i="34"/>
  <c r="Y3074" i="34"/>
  <c r="Z3074" i="34"/>
  <c r="N3075" i="34"/>
  <c r="R3075" i="34"/>
  <c r="S3075" i="34"/>
  <c r="T3075" i="34"/>
  <c r="U3075" i="34"/>
  <c r="V3075" i="34"/>
  <c r="X3075" i="34"/>
  <c r="Y3075" i="34"/>
  <c r="Z3075" i="34"/>
  <c r="N3076" i="34"/>
  <c r="R3076" i="34"/>
  <c r="S3076" i="34"/>
  <c r="T3076" i="34"/>
  <c r="U3076" i="34"/>
  <c r="V3076" i="34"/>
  <c r="X3076" i="34"/>
  <c r="Y3076" i="34"/>
  <c r="Z3076" i="34"/>
  <c r="N3077" i="34"/>
  <c r="R3077" i="34"/>
  <c r="S3077" i="34"/>
  <c r="T3077" i="34"/>
  <c r="U3077" i="34"/>
  <c r="V3077" i="34"/>
  <c r="X3077" i="34"/>
  <c r="Y3077" i="34"/>
  <c r="Z3077" i="34"/>
  <c r="N3078" i="34"/>
  <c r="R3078" i="34"/>
  <c r="S3078" i="34"/>
  <c r="T3078" i="34"/>
  <c r="U3078" i="34"/>
  <c r="V3078" i="34"/>
  <c r="X3078" i="34"/>
  <c r="Y3078" i="34"/>
  <c r="Z3078" i="34"/>
  <c r="N3079" i="34"/>
  <c r="R3079" i="34"/>
  <c r="S3079" i="34"/>
  <c r="T3079" i="34"/>
  <c r="U3079" i="34"/>
  <c r="V3079" i="34"/>
  <c r="X3079" i="34"/>
  <c r="Y3079" i="34"/>
  <c r="Z3079" i="34"/>
  <c r="N3080" i="34"/>
  <c r="R3080" i="34"/>
  <c r="S3080" i="34"/>
  <c r="T3080" i="34"/>
  <c r="U3080" i="34"/>
  <c r="V3080" i="34"/>
  <c r="X3080" i="34"/>
  <c r="Y3080" i="34"/>
  <c r="Z3080" i="34"/>
  <c r="N3081" i="34"/>
  <c r="R3081" i="34"/>
  <c r="S3081" i="34"/>
  <c r="T3081" i="34"/>
  <c r="U3081" i="34"/>
  <c r="V3081" i="34"/>
  <c r="X3081" i="34"/>
  <c r="Y3081" i="34"/>
  <c r="Z3081" i="34"/>
  <c r="N3082" i="34"/>
  <c r="R3082" i="34"/>
  <c r="S3082" i="34"/>
  <c r="T3082" i="34"/>
  <c r="U3082" i="34"/>
  <c r="V3082" i="34"/>
  <c r="X3082" i="34"/>
  <c r="Y3082" i="34"/>
  <c r="Z3082" i="34"/>
  <c r="N3083" i="34"/>
  <c r="R3083" i="34"/>
  <c r="S3083" i="34"/>
  <c r="T3083" i="34"/>
  <c r="U3083" i="34"/>
  <c r="V3083" i="34"/>
  <c r="X3083" i="34"/>
  <c r="Y3083" i="34"/>
  <c r="Z3083" i="34"/>
  <c r="N3084" i="34"/>
  <c r="R3084" i="34"/>
  <c r="S3084" i="34"/>
  <c r="T3084" i="34"/>
  <c r="U3084" i="34"/>
  <c r="V3084" i="34"/>
  <c r="X3084" i="34"/>
  <c r="Y3084" i="34"/>
  <c r="Z3084" i="34"/>
  <c r="N3085" i="34"/>
  <c r="R3085" i="34"/>
  <c r="S3085" i="34"/>
  <c r="T3085" i="34"/>
  <c r="U3085" i="34"/>
  <c r="V3085" i="34"/>
  <c r="X3085" i="34"/>
  <c r="Y3085" i="34"/>
  <c r="Z3085" i="34"/>
  <c r="N3086" i="34"/>
  <c r="R3086" i="34"/>
  <c r="S3086" i="34"/>
  <c r="T3086" i="34"/>
  <c r="U3086" i="34"/>
  <c r="V3086" i="34"/>
  <c r="X3086" i="34"/>
  <c r="Y3086" i="34"/>
  <c r="Z3086" i="34"/>
  <c r="N3087" i="34"/>
  <c r="R3087" i="34"/>
  <c r="S3087" i="34"/>
  <c r="T3087" i="34"/>
  <c r="U3087" i="34"/>
  <c r="V3087" i="34"/>
  <c r="X3087" i="34"/>
  <c r="Y3087" i="34"/>
  <c r="Z3087" i="34"/>
  <c r="N3088" i="34"/>
  <c r="R3088" i="34"/>
  <c r="S3088" i="34"/>
  <c r="T3088" i="34"/>
  <c r="U3088" i="34"/>
  <c r="V3088" i="34"/>
  <c r="X3088" i="34"/>
  <c r="Y3088" i="34"/>
  <c r="Z3088" i="34"/>
  <c r="N3089" i="34"/>
  <c r="R3089" i="34"/>
  <c r="S3089" i="34"/>
  <c r="T3089" i="34"/>
  <c r="U3089" i="34"/>
  <c r="V3089" i="34"/>
  <c r="X3089" i="34"/>
  <c r="Y3089" i="34"/>
  <c r="Z3089" i="34"/>
  <c r="N3090" i="34"/>
  <c r="R3090" i="34"/>
  <c r="S3090" i="34"/>
  <c r="T3090" i="34"/>
  <c r="U3090" i="34"/>
  <c r="V3090" i="34"/>
  <c r="X3090" i="34"/>
  <c r="Y3090" i="34"/>
  <c r="Z3090" i="34"/>
  <c r="N3091" i="34"/>
  <c r="R3091" i="34"/>
  <c r="S3091" i="34"/>
  <c r="T3091" i="34"/>
  <c r="U3091" i="34"/>
  <c r="V3091" i="34"/>
  <c r="X3091" i="34"/>
  <c r="Y3091" i="34"/>
  <c r="Z3091" i="34"/>
  <c r="N3092" i="34"/>
  <c r="R3092" i="34"/>
  <c r="S3092" i="34"/>
  <c r="T3092" i="34"/>
  <c r="U3092" i="34"/>
  <c r="V3092" i="34"/>
  <c r="X3092" i="34"/>
  <c r="Y3092" i="34"/>
  <c r="Z3092" i="34"/>
  <c r="N3093" i="34"/>
  <c r="R3093" i="34"/>
  <c r="S3093" i="34"/>
  <c r="T3093" i="34"/>
  <c r="U3093" i="34"/>
  <c r="V3093" i="34"/>
  <c r="X3093" i="34"/>
  <c r="Y3093" i="34"/>
  <c r="Z3093" i="34"/>
  <c r="N3094" i="34"/>
  <c r="R3094" i="34"/>
  <c r="S3094" i="34"/>
  <c r="T3094" i="34"/>
  <c r="U3094" i="34"/>
  <c r="V3094" i="34"/>
  <c r="X3094" i="34"/>
  <c r="Y3094" i="34"/>
  <c r="Z3094" i="34"/>
  <c r="N3095" i="34"/>
  <c r="R3095" i="34"/>
  <c r="S3095" i="34"/>
  <c r="T3095" i="34"/>
  <c r="U3095" i="34"/>
  <c r="V3095" i="34"/>
  <c r="X3095" i="34"/>
  <c r="Y3095" i="34"/>
  <c r="Z3095" i="34"/>
  <c r="N3096" i="34"/>
  <c r="R3096" i="34"/>
  <c r="S3096" i="34"/>
  <c r="T3096" i="34"/>
  <c r="U3096" i="34"/>
  <c r="V3096" i="34"/>
  <c r="X3096" i="34"/>
  <c r="Y3096" i="34"/>
  <c r="Z3096" i="34"/>
  <c r="N3097" i="34"/>
  <c r="R3097" i="34"/>
  <c r="S3097" i="34"/>
  <c r="T3097" i="34"/>
  <c r="U3097" i="34"/>
  <c r="V3097" i="34"/>
  <c r="X3097" i="34"/>
  <c r="Y3097" i="34"/>
  <c r="Z3097" i="34"/>
  <c r="N3098" i="34"/>
  <c r="R3098" i="34"/>
  <c r="S3098" i="34"/>
  <c r="T3098" i="34"/>
  <c r="U3098" i="34"/>
  <c r="V3098" i="34"/>
  <c r="X3098" i="34"/>
  <c r="Y3098" i="34"/>
  <c r="Z3098" i="34"/>
  <c r="N3099" i="34"/>
  <c r="R3099" i="34"/>
  <c r="S3099" i="34"/>
  <c r="T3099" i="34"/>
  <c r="U3099" i="34"/>
  <c r="V3099" i="34"/>
  <c r="X3099" i="34"/>
  <c r="Y3099" i="34"/>
  <c r="Z3099" i="34"/>
  <c r="N3100" i="34"/>
  <c r="R3100" i="34"/>
  <c r="S3100" i="34"/>
  <c r="T3100" i="34"/>
  <c r="U3100" i="34"/>
  <c r="V3100" i="34"/>
  <c r="X3100" i="34"/>
  <c r="Y3100" i="34"/>
  <c r="Z3100" i="34"/>
  <c r="N3101" i="34"/>
  <c r="R3101" i="34"/>
  <c r="S3101" i="34"/>
  <c r="T3101" i="34"/>
  <c r="U3101" i="34"/>
  <c r="V3101" i="34"/>
  <c r="X3101" i="34"/>
  <c r="Y3101" i="34"/>
  <c r="Z3101" i="34"/>
  <c r="N3102" i="34"/>
  <c r="R3102" i="34"/>
  <c r="S3102" i="34"/>
  <c r="T3102" i="34"/>
  <c r="U3102" i="34"/>
  <c r="V3102" i="34"/>
  <c r="X3102" i="34"/>
  <c r="Y3102" i="34"/>
  <c r="Z3102" i="34"/>
  <c r="N3103" i="34"/>
  <c r="R3103" i="34"/>
  <c r="S3103" i="34"/>
  <c r="T3103" i="34"/>
  <c r="U3103" i="34"/>
  <c r="V3103" i="34"/>
  <c r="X3103" i="34"/>
  <c r="Y3103" i="34"/>
  <c r="Z3103" i="34"/>
  <c r="N3104" i="34"/>
  <c r="R3104" i="34"/>
  <c r="S3104" i="34"/>
  <c r="T3104" i="34"/>
  <c r="U3104" i="34"/>
  <c r="V3104" i="34"/>
  <c r="X3104" i="34"/>
  <c r="Y3104" i="34"/>
  <c r="Z3104" i="34"/>
  <c r="N3105" i="34"/>
  <c r="R3105" i="34"/>
  <c r="S3105" i="34"/>
  <c r="T3105" i="34"/>
  <c r="U3105" i="34"/>
  <c r="V3105" i="34"/>
  <c r="X3105" i="34"/>
  <c r="Y3105" i="34"/>
  <c r="Z3105" i="34"/>
  <c r="N3106" i="34"/>
  <c r="R3106" i="34"/>
  <c r="S3106" i="34"/>
  <c r="T3106" i="34"/>
  <c r="U3106" i="34"/>
  <c r="V3106" i="34"/>
  <c r="X3106" i="34"/>
  <c r="Y3106" i="34"/>
  <c r="Z3106" i="34"/>
  <c r="N3107" i="34"/>
  <c r="R3107" i="34"/>
  <c r="S3107" i="34"/>
  <c r="T3107" i="34"/>
  <c r="U3107" i="34"/>
  <c r="V3107" i="34"/>
  <c r="X3107" i="34"/>
  <c r="Y3107" i="34"/>
  <c r="Z3107" i="34"/>
  <c r="N3108" i="34"/>
  <c r="R3108" i="34"/>
  <c r="S3108" i="34"/>
  <c r="T3108" i="34"/>
  <c r="U3108" i="34"/>
  <c r="V3108" i="34"/>
  <c r="X3108" i="34"/>
  <c r="Y3108" i="34"/>
  <c r="Z3108" i="34"/>
  <c r="N3109" i="34"/>
  <c r="R3109" i="34"/>
  <c r="S3109" i="34"/>
  <c r="T3109" i="34"/>
  <c r="U3109" i="34"/>
  <c r="V3109" i="34"/>
  <c r="X3109" i="34"/>
  <c r="Y3109" i="34"/>
  <c r="Z3109" i="34"/>
  <c r="N3110" i="34"/>
  <c r="R3110" i="34"/>
  <c r="S3110" i="34"/>
  <c r="T3110" i="34"/>
  <c r="U3110" i="34"/>
  <c r="V3110" i="34"/>
  <c r="X3110" i="34"/>
  <c r="Y3110" i="34"/>
  <c r="Z3110" i="34"/>
  <c r="N3111" i="34"/>
  <c r="R3111" i="34"/>
  <c r="S3111" i="34"/>
  <c r="T3111" i="34"/>
  <c r="U3111" i="34"/>
  <c r="V3111" i="34"/>
  <c r="X3111" i="34"/>
  <c r="Y3111" i="34"/>
  <c r="Z3111" i="34"/>
  <c r="N3112" i="34"/>
  <c r="R3112" i="34"/>
  <c r="S3112" i="34"/>
  <c r="T3112" i="34"/>
  <c r="U3112" i="34"/>
  <c r="V3112" i="34"/>
  <c r="X3112" i="34"/>
  <c r="Y3112" i="34"/>
  <c r="Z3112" i="34"/>
  <c r="N3113" i="34"/>
  <c r="R3113" i="34"/>
  <c r="S3113" i="34"/>
  <c r="T3113" i="34"/>
  <c r="U3113" i="34"/>
  <c r="V3113" i="34"/>
  <c r="X3113" i="34"/>
  <c r="Y3113" i="34"/>
  <c r="Z3113" i="34"/>
  <c r="N3114" i="34"/>
  <c r="R3114" i="34"/>
  <c r="S3114" i="34"/>
  <c r="T3114" i="34"/>
  <c r="U3114" i="34"/>
  <c r="V3114" i="34"/>
  <c r="X3114" i="34"/>
  <c r="Y3114" i="34"/>
  <c r="Z3114" i="34"/>
  <c r="N3115" i="34"/>
  <c r="R3115" i="34"/>
  <c r="S3115" i="34"/>
  <c r="T3115" i="34"/>
  <c r="U3115" i="34"/>
  <c r="V3115" i="34"/>
  <c r="X3115" i="34"/>
  <c r="Y3115" i="34"/>
  <c r="Z3115" i="34"/>
  <c r="N3116" i="34"/>
  <c r="R3116" i="34"/>
  <c r="S3116" i="34"/>
  <c r="T3116" i="34"/>
  <c r="U3116" i="34"/>
  <c r="V3116" i="34"/>
  <c r="X3116" i="34"/>
  <c r="Y3116" i="34"/>
  <c r="Z3116" i="34"/>
  <c r="N3117" i="34"/>
  <c r="R3117" i="34"/>
  <c r="S3117" i="34"/>
  <c r="T3117" i="34"/>
  <c r="U3117" i="34"/>
  <c r="V3117" i="34"/>
  <c r="X3117" i="34"/>
  <c r="Y3117" i="34"/>
  <c r="Z3117" i="34"/>
  <c r="N3118" i="34"/>
  <c r="R3118" i="34"/>
  <c r="S3118" i="34"/>
  <c r="T3118" i="34"/>
  <c r="U3118" i="34"/>
  <c r="V3118" i="34"/>
  <c r="X3118" i="34"/>
  <c r="Y3118" i="34"/>
  <c r="Z3118" i="34"/>
  <c r="N3119" i="34"/>
  <c r="R3119" i="34"/>
  <c r="S3119" i="34"/>
  <c r="T3119" i="34"/>
  <c r="U3119" i="34"/>
  <c r="V3119" i="34"/>
  <c r="X3119" i="34"/>
  <c r="Y3119" i="34"/>
  <c r="Z3119" i="34"/>
  <c r="N3120" i="34"/>
  <c r="R3120" i="34"/>
  <c r="S3120" i="34"/>
  <c r="T3120" i="34"/>
  <c r="U3120" i="34"/>
  <c r="V3120" i="34"/>
  <c r="X3120" i="34"/>
  <c r="Y3120" i="34"/>
  <c r="Z3120" i="34"/>
  <c r="N3121" i="34"/>
  <c r="R3121" i="34"/>
  <c r="S3121" i="34"/>
  <c r="T3121" i="34"/>
  <c r="U3121" i="34"/>
  <c r="V3121" i="34"/>
  <c r="X3121" i="34"/>
  <c r="Y3121" i="34"/>
  <c r="Z3121" i="34"/>
  <c r="N3122" i="34"/>
  <c r="R3122" i="34"/>
  <c r="S3122" i="34"/>
  <c r="T3122" i="34"/>
  <c r="U3122" i="34"/>
  <c r="V3122" i="34"/>
  <c r="X3122" i="34"/>
  <c r="Y3122" i="34"/>
  <c r="Z3122" i="34"/>
  <c r="N3123" i="34"/>
  <c r="R3123" i="34"/>
  <c r="S3123" i="34"/>
  <c r="T3123" i="34"/>
  <c r="U3123" i="34"/>
  <c r="V3123" i="34"/>
  <c r="X3123" i="34"/>
  <c r="Y3123" i="34"/>
  <c r="Z3123" i="34"/>
  <c r="N3124" i="34"/>
  <c r="R3124" i="34"/>
  <c r="S3124" i="34"/>
  <c r="T3124" i="34"/>
  <c r="U3124" i="34"/>
  <c r="V3124" i="34"/>
  <c r="X3124" i="34"/>
  <c r="Y3124" i="34"/>
  <c r="Z3124" i="34"/>
  <c r="N3125" i="34"/>
  <c r="R3125" i="34"/>
  <c r="S3125" i="34"/>
  <c r="T3125" i="34"/>
  <c r="U3125" i="34"/>
  <c r="V3125" i="34"/>
  <c r="X3125" i="34"/>
  <c r="Y3125" i="34"/>
  <c r="Z3125" i="34"/>
  <c r="N3126" i="34"/>
  <c r="R3126" i="34"/>
  <c r="S3126" i="34"/>
  <c r="T3126" i="34"/>
  <c r="U3126" i="34"/>
  <c r="V3126" i="34"/>
  <c r="X3126" i="34"/>
  <c r="Y3126" i="34"/>
  <c r="Z3126" i="34"/>
  <c r="N3127" i="34"/>
  <c r="R3127" i="34"/>
  <c r="S3127" i="34"/>
  <c r="T3127" i="34"/>
  <c r="U3127" i="34"/>
  <c r="V3127" i="34"/>
  <c r="X3127" i="34"/>
  <c r="Y3127" i="34"/>
  <c r="Z3127" i="34"/>
  <c r="N3128" i="34"/>
  <c r="R3128" i="34"/>
  <c r="S3128" i="34"/>
  <c r="T3128" i="34"/>
  <c r="U3128" i="34"/>
  <c r="V3128" i="34"/>
  <c r="X3128" i="34"/>
  <c r="Y3128" i="34"/>
  <c r="Z3128" i="34"/>
  <c r="N3129" i="34"/>
  <c r="R3129" i="34"/>
  <c r="S3129" i="34"/>
  <c r="T3129" i="34"/>
  <c r="U3129" i="34"/>
  <c r="V3129" i="34"/>
  <c r="X3129" i="34"/>
  <c r="Y3129" i="34"/>
  <c r="Z3129" i="34"/>
  <c r="N3130" i="34"/>
  <c r="R3130" i="34"/>
  <c r="S3130" i="34"/>
  <c r="T3130" i="34"/>
  <c r="U3130" i="34"/>
  <c r="V3130" i="34"/>
  <c r="X3130" i="34"/>
  <c r="Y3130" i="34"/>
  <c r="Z3130" i="34"/>
  <c r="N3131" i="34"/>
  <c r="R3131" i="34"/>
  <c r="S3131" i="34"/>
  <c r="T3131" i="34"/>
  <c r="U3131" i="34"/>
  <c r="V3131" i="34"/>
  <c r="X3131" i="34"/>
  <c r="Y3131" i="34"/>
  <c r="Z3131" i="34"/>
  <c r="N3132" i="34"/>
  <c r="R3132" i="34"/>
  <c r="S3132" i="34"/>
  <c r="T3132" i="34"/>
  <c r="U3132" i="34"/>
  <c r="V3132" i="34"/>
  <c r="X3132" i="34"/>
  <c r="Y3132" i="34"/>
  <c r="Z3132" i="34"/>
  <c r="N3133" i="34"/>
  <c r="R3133" i="34"/>
  <c r="S3133" i="34"/>
  <c r="T3133" i="34"/>
  <c r="U3133" i="34"/>
  <c r="V3133" i="34"/>
  <c r="X3133" i="34"/>
  <c r="Y3133" i="34"/>
  <c r="Z3133" i="34"/>
  <c r="N3134" i="34"/>
  <c r="R3134" i="34"/>
  <c r="S3134" i="34"/>
  <c r="T3134" i="34"/>
  <c r="U3134" i="34"/>
  <c r="V3134" i="34"/>
  <c r="X3134" i="34"/>
  <c r="Y3134" i="34"/>
  <c r="Z3134" i="34"/>
  <c r="N3135" i="34"/>
  <c r="R3135" i="34"/>
  <c r="S3135" i="34"/>
  <c r="T3135" i="34"/>
  <c r="U3135" i="34"/>
  <c r="V3135" i="34"/>
  <c r="X3135" i="34"/>
  <c r="Y3135" i="34"/>
  <c r="Z3135" i="34"/>
  <c r="N3136" i="34"/>
  <c r="R3136" i="34"/>
  <c r="S3136" i="34"/>
  <c r="T3136" i="34"/>
  <c r="U3136" i="34"/>
  <c r="V3136" i="34"/>
  <c r="X3136" i="34"/>
  <c r="Y3136" i="34"/>
  <c r="Z3136" i="34"/>
  <c r="N3137" i="34"/>
  <c r="R3137" i="34"/>
  <c r="S3137" i="34"/>
  <c r="T3137" i="34"/>
  <c r="U3137" i="34"/>
  <c r="V3137" i="34"/>
  <c r="X3137" i="34"/>
  <c r="Y3137" i="34"/>
  <c r="Z3137" i="34"/>
  <c r="N3138" i="34"/>
  <c r="R3138" i="34"/>
  <c r="S3138" i="34"/>
  <c r="T3138" i="34"/>
  <c r="U3138" i="34"/>
  <c r="V3138" i="34"/>
  <c r="X3138" i="34"/>
  <c r="Y3138" i="34"/>
  <c r="Z3138" i="34"/>
  <c r="N3139" i="34"/>
  <c r="R3139" i="34"/>
  <c r="S3139" i="34"/>
  <c r="T3139" i="34"/>
  <c r="U3139" i="34"/>
  <c r="V3139" i="34"/>
  <c r="X3139" i="34"/>
  <c r="Y3139" i="34"/>
  <c r="Z3139" i="34"/>
  <c r="N3140" i="34"/>
  <c r="R3140" i="34"/>
  <c r="S3140" i="34"/>
  <c r="T3140" i="34"/>
  <c r="U3140" i="34"/>
  <c r="V3140" i="34"/>
  <c r="X3140" i="34"/>
  <c r="Y3140" i="34"/>
  <c r="Z3140" i="34"/>
  <c r="N3141" i="34"/>
  <c r="R3141" i="34"/>
  <c r="S3141" i="34"/>
  <c r="T3141" i="34"/>
  <c r="U3141" i="34"/>
  <c r="V3141" i="34"/>
  <c r="X3141" i="34"/>
  <c r="Y3141" i="34"/>
  <c r="Z3141" i="34"/>
  <c r="N3142" i="34"/>
  <c r="R3142" i="34"/>
  <c r="S3142" i="34"/>
  <c r="T3142" i="34"/>
  <c r="U3142" i="34"/>
  <c r="V3142" i="34"/>
  <c r="X3142" i="34"/>
  <c r="Y3142" i="34"/>
  <c r="Z3142" i="34"/>
  <c r="N3143" i="34"/>
  <c r="R3143" i="34"/>
  <c r="S3143" i="34"/>
  <c r="T3143" i="34"/>
  <c r="U3143" i="34"/>
  <c r="V3143" i="34"/>
  <c r="X3143" i="34"/>
  <c r="Y3143" i="34"/>
  <c r="Z3143" i="34"/>
  <c r="N3144" i="34"/>
  <c r="R3144" i="34"/>
  <c r="S3144" i="34"/>
  <c r="T3144" i="34"/>
  <c r="U3144" i="34"/>
  <c r="V3144" i="34"/>
  <c r="X3144" i="34"/>
  <c r="Y3144" i="34"/>
  <c r="Z3144" i="34"/>
  <c r="N3145" i="34"/>
  <c r="R3145" i="34"/>
  <c r="S3145" i="34"/>
  <c r="T3145" i="34"/>
  <c r="U3145" i="34"/>
  <c r="V3145" i="34"/>
  <c r="X3145" i="34"/>
  <c r="Y3145" i="34"/>
  <c r="Z3145" i="34"/>
  <c r="N3146" i="34"/>
  <c r="R3146" i="34"/>
  <c r="S3146" i="34"/>
  <c r="T3146" i="34"/>
  <c r="U3146" i="34"/>
  <c r="V3146" i="34"/>
  <c r="X3146" i="34"/>
  <c r="Y3146" i="34"/>
  <c r="Z3146" i="34"/>
  <c r="N3147" i="34"/>
  <c r="R3147" i="34"/>
  <c r="S3147" i="34"/>
  <c r="T3147" i="34"/>
  <c r="U3147" i="34"/>
  <c r="V3147" i="34"/>
  <c r="X3147" i="34"/>
  <c r="Y3147" i="34"/>
  <c r="Z3147" i="34"/>
  <c r="N3148" i="34"/>
  <c r="R3148" i="34"/>
  <c r="S3148" i="34"/>
  <c r="T3148" i="34"/>
  <c r="U3148" i="34"/>
  <c r="V3148" i="34"/>
  <c r="X3148" i="34"/>
  <c r="Y3148" i="34"/>
  <c r="Z3148" i="34"/>
  <c r="N3149" i="34"/>
  <c r="R3149" i="34"/>
  <c r="S3149" i="34"/>
  <c r="T3149" i="34"/>
  <c r="U3149" i="34"/>
  <c r="V3149" i="34"/>
  <c r="X3149" i="34"/>
  <c r="Y3149" i="34"/>
  <c r="Z3149" i="34"/>
  <c r="N3150" i="34"/>
  <c r="R3150" i="34"/>
  <c r="S3150" i="34"/>
  <c r="T3150" i="34"/>
  <c r="U3150" i="34"/>
  <c r="V3150" i="34"/>
  <c r="X3150" i="34"/>
  <c r="Y3150" i="34"/>
  <c r="Z3150" i="34"/>
  <c r="N3151" i="34"/>
  <c r="R3151" i="34"/>
  <c r="S3151" i="34"/>
  <c r="T3151" i="34"/>
  <c r="U3151" i="34"/>
  <c r="V3151" i="34"/>
  <c r="X3151" i="34"/>
  <c r="Y3151" i="34"/>
  <c r="Z3151" i="34"/>
  <c r="N3152" i="34"/>
  <c r="R3152" i="34"/>
  <c r="S3152" i="34"/>
  <c r="T3152" i="34"/>
  <c r="U3152" i="34"/>
  <c r="V3152" i="34"/>
  <c r="X3152" i="34"/>
  <c r="Y3152" i="34"/>
  <c r="Z3152" i="34"/>
  <c r="N3153" i="34"/>
  <c r="R3153" i="34"/>
  <c r="S3153" i="34"/>
  <c r="T3153" i="34"/>
  <c r="U3153" i="34"/>
  <c r="V3153" i="34"/>
  <c r="X3153" i="34"/>
  <c r="Y3153" i="34"/>
  <c r="Z3153" i="34"/>
  <c r="N3154" i="34"/>
  <c r="R3154" i="34"/>
  <c r="S3154" i="34"/>
  <c r="T3154" i="34"/>
  <c r="U3154" i="34"/>
  <c r="V3154" i="34"/>
  <c r="X3154" i="34"/>
  <c r="Y3154" i="34"/>
  <c r="Z3154" i="34"/>
  <c r="N3155" i="34"/>
  <c r="R3155" i="34"/>
  <c r="S3155" i="34"/>
  <c r="T3155" i="34"/>
  <c r="U3155" i="34"/>
  <c r="V3155" i="34"/>
  <c r="X3155" i="34"/>
  <c r="Y3155" i="34"/>
  <c r="Z3155" i="34"/>
  <c r="N3156" i="34"/>
  <c r="R3156" i="34"/>
  <c r="S3156" i="34"/>
  <c r="T3156" i="34"/>
  <c r="U3156" i="34"/>
  <c r="V3156" i="34"/>
  <c r="X3156" i="34"/>
  <c r="Y3156" i="34"/>
  <c r="Z3156" i="34"/>
  <c r="N3157" i="34"/>
  <c r="R3157" i="34"/>
  <c r="S3157" i="34"/>
  <c r="T3157" i="34"/>
  <c r="U3157" i="34"/>
  <c r="V3157" i="34"/>
  <c r="X3157" i="34"/>
  <c r="Y3157" i="34"/>
  <c r="Z3157" i="34"/>
  <c r="N3158" i="34"/>
  <c r="R3158" i="34"/>
  <c r="S3158" i="34"/>
  <c r="T3158" i="34"/>
  <c r="U3158" i="34"/>
  <c r="V3158" i="34"/>
  <c r="X3158" i="34"/>
  <c r="Y3158" i="34"/>
  <c r="Z3158" i="34"/>
  <c r="N3159" i="34"/>
  <c r="R3159" i="34"/>
  <c r="S3159" i="34"/>
  <c r="T3159" i="34"/>
  <c r="U3159" i="34"/>
  <c r="V3159" i="34"/>
  <c r="X3159" i="34"/>
  <c r="Y3159" i="34"/>
  <c r="Z3159" i="34"/>
  <c r="N3160" i="34"/>
  <c r="R3160" i="34"/>
  <c r="S3160" i="34"/>
  <c r="T3160" i="34"/>
  <c r="U3160" i="34"/>
  <c r="V3160" i="34"/>
  <c r="X3160" i="34"/>
  <c r="Y3160" i="34"/>
  <c r="Z3160" i="34"/>
  <c r="N3161" i="34"/>
  <c r="R3161" i="34"/>
  <c r="S3161" i="34"/>
  <c r="T3161" i="34"/>
  <c r="U3161" i="34"/>
  <c r="V3161" i="34"/>
  <c r="X3161" i="34"/>
  <c r="Y3161" i="34"/>
  <c r="Z3161" i="34"/>
  <c r="N3162" i="34"/>
  <c r="R3162" i="34"/>
  <c r="S3162" i="34"/>
  <c r="T3162" i="34"/>
  <c r="U3162" i="34"/>
  <c r="V3162" i="34"/>
  <c r="X3162" i="34"/>
  <c r="Y3162" i="34"/>
  <c r="Z3162" i="34"/>
  <c r="N3163" i="34"/>
  <c r="R3163" i="34"/>
  <c r="S3163" i="34"/>
  <c r="T3163" i="34"/>
  <c r="U3163" i="34"/>
  <c r="V3163" i="34"/>
  <c r="X3163" i="34"/>
  <c r="Y3163" i="34"/>
  <c r="Z3163" i="34"/>
  <c r="N3164" i="34"/>
  <c r="R3164" i="34"/>
  <c r="S3164" i="34"/>
  <c r="T3164" i="34"/>
  <c r="U3164" i="34"/>
  <c r="V3164" i="34"/>
  <c r="X3164" i="34"/>
  <c r="Y3164" i="34"/>
  <c r="Z3164" i="34"/>
  <c r="N3165" i="34"/>
  <c r="R3165" i="34"/>
  <c r="S3165" i="34"/>
  <c r="T3165" i="34"/>
  <c r="U3165" i="34"/>
  <c r="V3165" i="34"/>
  <c r="X3165" i="34"/>
  <c r="Y3165" i="34"/>
  <c r="Z3165" i="34"/>
  <c r="N3166" i="34"/>
  <c r="R3166" i="34"/>
  <c r="S3166" i="34"/>
  <c r="T3166" i="34"/>
  <c r="U3166" i="34"/>
  <c r="V3166" i="34"/>
  <c r="X3166" i="34"/>
  <c r="Y3166" i="34"/>
  <c r="Z3166" i="34"/>
  <c r="N3167" i="34"/>
  <c r="R3167" i="34"/>
  <c r="S3167" i="34"/>
  <c r="T3167" i="34"/>
  <c r="U3167" i="34"/>
  <c r="V3167" i="34"/>
  <c r="X3167" i="34"/>
  <c r="Y3167" i="34"/>
  <c r="Z3167" i="34"/>
  <c r="N3168" i="34"/>
  <c r="R3168" i="34"/>
  <c r="S3168" i="34"/>
  <c r="T3168" i="34"/>
  <c r="U3168" i="34"/>
  <c r="V3168" i="34"/>
  <c r="X3168" i="34"/>
  <c r="Y3168" i="34"/>
  <c r="Z3168" i="34"/>
  <c r="N3169" i="34"/>
  <c r="R3169" i="34"/>
  <c r="S3169" i="34"/>
  <c r="T3169" i="34"/>
  <c r="U3169" i="34"/>
  <c r="V3169" i="34"/>
  <c r="X3169" i="34"/>
  <c r="Y3169" i="34"/>
  <c r="Z3169" i="34"/>
  <c r="N3170" i="34"/>
  <c r="R3170" i="34"/>
  <c r="S3170" i="34"/>
  <c r="T3170" i="34"/>
  <c r="U3170" i="34"/>
  <c r="V3170" i="34"/>
  <c r="X3170" i="34"/>
  <c r="Y3170" i="34"/>
  <c r="Z3170" i="34"/>
  <c r="N3171" i="34"/>
  <c r="R3171" i="34"/>
  <c r="S3171" i="34"/>
  <c r="T3171" i="34"/>
  <c r="U3171" i="34"/>
  <c r="V3171" i="34"/>
  <c r="X3171" i="34"/>
  <c r="Y3171" i="34"/>
  <c r="Z3171" i="34"/>
  <c r="N3172" i="34"/>
  <c r="R3172" i="34"/>
  <c r="S3172" i="34"/>
  <c r="T3172" i="34"/>
  <c r="U3172" i="34"/>
  <c r="V3172" i="34"/>
  <c r="X3172" i="34"/>
  <c r="Y3172" i="34"/>
  <c r="Z3172" i="34"/>
  <c r="N3173" i="34"/>
  <c r="R3173" i="34"/>
  <c r="S3173" i="34"/>
  <c r="T3173" i="34"/>
  <c r="U3173" i="34"/>
  <c r="V3173" i="34"/>
  <c r="X3173" i="34"/>
  <c r="Y3173" i="34"/>
  <c r="Z3173" i="34"/>
  <c r="N3174" i="34"/>
  <c r="R3174" i="34"/>
  <c r="S3174" i="34"/>
  <c r="T3174" i="34"/>
  <c r="U3174" i="34"/>
  <c r="V3174" i="34"/>
  <c r="X3174" i="34"/>
  <c r="Y3174" i="34"/>
  <c r="Z3174" i="34"/>
  <c r="N3175" i="34"/>
  <c r="R3175" i="34"/>
  <c r="S3175" i="34"/>
  <c r="T3175" i="34"/>
  <c r="U3175" i="34"/>
  <c r="V3175" i="34"/>
  <c r="X3175" i="34"/>
  <c r="Y3175" i="34"/>
  <c r="Z3175" i="34"/>
  <c r="N3176" i="34"/>
  <c r="R3176" i="34"/>
  <c r="S3176" i="34"/>
  <c r="T3176" i="34"/>
  <c r="U3176" i="34"/>
  <c r="V3176" i="34"/>
  <c r="X3176" i="34"/>
  <c r="Y3176" i="34"/>
  <c r="Z3176" i="34"/>
  <c r="N3177" i="34"/>
  <c r="R3177" i="34"/>
  <c r="S3177" i="34"/>
  <c r="T3177" i="34"/>
  <c r="U3177" i="34"/>
  <c r="V3177" i="34"/>
  <c r="X3177" i="34"/>
  <c r="Y3177" i="34"/>
  <c r="Z3177" i="34"/>
  <c r="N3178" i="34"/>
  <c r="R3178" i="34"/>
  <c r="S3178" i="34"/>
  <c r="T3178" i="34"/>
  <c r="U3178" i="34"/>
  <c r="V3178" i="34"/>
  <c r="X3178" i="34"/>
  <c r="Y3178" i="34"/>
  <c r="Z3178" i="34"/>
  <c r="N3179" i="34"/>
  <c r="R3179" i="34"/>
  <c r="S3179" i="34"/>
  <c r="T3179" i="34"/>
  <c r="U3179" i="34"/>
  <c r="V3179" i="34"/>
  <c r="X3179" i="34"/>
  <c r="Y3179" i="34"/>
  <c r="Z3179" i="34"/>
  <c r="N3180" i="34"/>
  <c r="R3180" i="34"/>
  <c r="S3180" i="34"/>
  <c r="T3180" i="34"/>
  <c r="U3180" i="34"/>
  <c r="V3180" i="34"/>
  <c r="X3180" i="34"/>
  <c r="Y3180" i="34"/>
  <c r="Z3180" i="34"/>
  <c r="N3181" i="34"/>
  <c r="R3181" i="34"/>
  <c r="S3181" i="34"/>
  <c r="T3181" i="34"/>
  <c r="U3181" i="34"/>
  <c r="V3181" i="34"/>
  <c r="X3181" i="34"/>
  <c r="Y3181" i="34"/>
  <c r="Z3181" i="34"/>
  <c r="N3182" i="34"/>
  <c r="R3182" i="34"/>
  <c r="S3182" i="34"/>
  <c r="T3182" i="34"/>
  <c r="U3182" i="34"/>
  <c r="V3182" i="34"/>
  <c r="X3182" i="34"/>
  <c r="Y3182" i="34"/>
  <c r="Z3182" i="34"/>
  <c r="N3183" i="34"/>
  <c r="R3183" i="34"/>
  <c r="S3183" i="34"/>
  <c r="T3183" i="34"/>
  <c r="U3183" i="34"/>
  <c r="V3183" i="34"/>
  <c r="X3183" i="34"/>
  <c r="Y3183" i="34"/>
  <c r="Z3183" i="34"/>
  <c r="N3184" i="34"/>
  <c r="R3184" i="34"/>
  <c r="S3184" i="34"/>
  <c r="T3184" i="34"/>
  <c r="U3184" i="34"/>
  <c r="V3184" i="34"/>
  <c r="X3184" i="34"/>
  <c r="Y3184" i="34"/>
  <c r="Z3184" i="34"/>
  <c r="N3185" i="34"/>
  <c r="R3185" i="34"/>
  <c r="S3185" i="34"/>
  <c r="T3185" i="34"/>
  <c r="U3185" i="34"/>
  <c r="V3185" i="34"/>
  <c r="X3185" i="34"/>
  <c r="Y3185" i="34"/>
  <c r="Z3185" i="34"/>
  <c r="N3186" i="34"/>
  <c r="R3186" i="34"/>
  <c r="S3186" i="34"/>
  <c r="T3186" i="34"/>
  <c r="U3186" i="34"/>
  <c r="V3186" i="34"/>
  <c r="X3186" i="34"/>
  <c r="Y3186" i="34"/>
  <c r="Z3186" i="34"/>
  <c r="N3187" i="34"/>
  <c r="R3187" i="34"/>
  <c r="S3187" i="34"/>
  <c r="T3187" i="34"/>
  <c r="U3187" i="34"/>
  <c r="V3187" i="34"/>
  <c r="X3187" i="34"/>
  <c r="Y3187" i="34"/>
  <c r="Z3187" i="34"/>
  <c r="N3188" i="34"/>
  <c r="R3188" i="34"/>
  <c r="S3188" i="34"/>
  <c r="T3188" i="34"/>
  <c r="U3188" i="34"/>
  <c r="V3188" i="34"/>
  <c r="X3188" i="34"/>
  <c r="Y3188" i="34"/>
  <c r="Z3188" i="34"/>
  <c r="N3189" i="34"/>
  <c r="R3189" i="34"/>
  <c r="S3189" i="34"/>
  <c r="T3189" i="34"/>
  <c r="U3189" i="34"/>
  <c r="V3189" i="34"/>
  <c r="X3189" i="34"/>
  <c r="Y3189" i="34"/>
  <c r="Z3189" i="34"/>
  <c r="N3190" i="34"/>
  <c r="R3190" i="34"/>
  <c r="S3190" i="34"/>
  <c r="T3190" i="34"/>
  <c r="U3190" i="34"/>
  <c r="V3190" i="34"/>
  <c r="X3190" i="34"/>
  <c r="Y3190" i="34"/>
  <c r="Z3190" i="34"/>
  <c r="N3191" i="34"/>
  <c r="R3191" i="34"/>
  <c r="S3191" i="34"/>
  <c r="T3191" i="34"/>
  <c r="U3191" i="34"/>
  <c r="V3191" i="34"/>
  <c r="X3191" i="34"/>
  <c r="Y3191" i="34"/>
  <c r="Z3191" i="34"/>
  <c r="N3192" i="34"/>
  <c r="R3192" i="34"/>
  <c r="S3192" i="34"/>
  <c r="T3192" i="34"/>
  <c r="U3192" i="34"/>
  <c r="V3192" i="34"/>
  <c r="X3192" i="34"/>
  <c r="Y3192" i="34"/>
  <c r="Z3192" i="34"/>
  <c r="N3193" i="34"/>
  <c r="R3193" i="34"/>
  <c r="S3193" i="34"/>
  <c r="T3193" i="34"/>
  <c r="U3193" i="34"/>
  <c r="V3193" i="34"/>
  <c r="X3193" i="34"/>
  <c r="Y3193" i="34"/>
  <c r="Z3193" i="34"/>
  <c r="N3194" i="34"/>
  <c r="R3194" i="34"/>
  <c r="S3194" i="34"/>
  <c r="T3194" i="34"/>
  <c r="U3194" i="34"/>
  <c r="V3194" i="34"/>
  <c r="X3194" i="34"/>
  <c r="Y3194" i="34"/>
  <c r="Z3194" i="34"/>
  <c r="N3195" i="34"/>
  <c r="R3195" i="34"/>
  <c r="S3195" i="34"/>
  <c r="T3195" i="34"/>
  <c r="U3195" i="34"/>
  <c r="V3195" i="34"/>
  <c r="X3195" i="34"/>
  <c r="Y3195" i="34"/>
  <c r="Z3195" i="34"/>
  <c r="N3196" i="34"/>
  <c r="R3196" i="34"/>
  <c r="S3196" i="34"/>
  <c r="T3196" i="34"/>
  <c r="U3196" i="34"/>
  <c r="V3196" i="34"/>
  <c r="X3196" i="34"/>
  <c r="Y3196" i="34"/>
  <c r="Z3196" i="34"/>
  <c r="N3197" i="34"/>
  <c r="R3197" i="34"/>
  <c r="S3197" i="34"/>
  <c r="T3197" i="34"/>
  <c r="U3197" i="34"/>
  <c r="V3197" i="34"/>
  <c r="X3197" i="34"/>
  <c r="Y3197" i="34"/>
  <c r="Z3197" i="34"/>
  <c r="N3198" i="34"/>
  <c r="R3198" i="34"/>
  <c r="S3198" i="34"/>
  <c r="T3198" i="34"/>
  <c r="U3198" i="34"/>
  <c r="V3198" i="34"/>
  <c r="X3198" i="34"/>
  <c r="Y3198" i="34"/>
  <c r="Z3198" i="34"/>
  <c r="N3199" i="34"/>
  <c r="R3199" i="34"/>
  <c r="S3199" i="34"/>
  <c r="T3199" i="34"/>
  <c r="U3199" i="34"/>
  <c r="V3199" i="34"/>
  <c r="X3199" i="34"/>
  <c r="Y3199" i="34"/>
  <c r="Z3199" i="34"/>
  <c r="N3200" i="34"/>
  <c r="R3200" i="34"/>
  <c r="S3200" i="34"/>
  <c r="T3200" i="34"/>
  <c r="U3200" i="34"/>
  <c r="V3200" i="34"/>
  <c r="X3200" i="34"/>
  <c r="Y3200" i="34"/>
  <c r="Z3200" i="34"/>
  <c r="N3201" i="34"/>
  <c r="R3201" i="34"/>
  <c r="S3201" i="34"/>
  <c r="T3201" i="34"/>
  <c r="U3201" i="34"/>
  <c r="V3201" i="34"/>
  <c r="X3201" i="34"/>
  <c r="Y3201" i="34"/>
  <c r="Z3201" i="34"/>
  <c r="N3202" i="34"/>
  <c r="R3202" i="34"/>
  <c r="S3202" i="34"/>
  <c r="T3202" i="34"/>
  <c r="U3202" i="34"/>
  <c r="V3202" i="34"/>
  <c r="X3202" i="34"/>
  <c r="Y3202" i="34"/>
  <c r="Z3202" i="34"/>
  <c r="N3203" i="34"/>
  <c r="R3203" i="34"/>
  <c r="S3203" i="34"/>
  <c r="T3203" i="34"/>
  <c r="U3203" i="34"/>
  <c r="V3203" i="34"/>
  <c r="X3203" i="34"/>
  <c r="Y3203" i="34"/>
  <c r="Z3203" i="34"/>
  <c r="N3204" i="34"/>
  <c r="R3204" i="34"/>
  <c r="S3204" i="34"/>
  <c r="T3204" i="34"/>
  <c r="U3204" i="34"/>
  <c r="V3204" i="34"/>
  <c r="X3204" i="34"/>
  <c r="Y3204" i="34"/>
  <c r="Z3204" i="34"/>
  <c r="N3205" i="34"/>
  <c r="R3205" i="34"/>
  <c r="S3205" i="34"/>
  <c r="T3205" i="34"/>
  <c r="U3205" i="34"/>
  <c r="V3205" i="34"/>
  <c r="X3205" i="34"/>
  <c r="Y3205" i="34"/>
  <c r="Z3205" i="34"/>
  <c r="N3206" i="34"/>
  <c r="R3206" i="34"/>
  <c r="S3206" i="34"/>
  <c r="T3206" i="34"/>
  <c r="U3206" i="34"/>
  <c r="V3206" i="34"/>
  <c r="X3206" i="34"/>
  <c r="Y3206" i="34"/>
  <c r="Z3206" i="34"/>
  <c r="N3207" i="34"/>
  <c r="R3207" i="34"/>
  <c r="S3207" i="34"/>
  <c r="T3207" i="34"/>
  <c r="U3207" i="34"/>
  <c r="V3207" i="34"/>
  <c r="X3207" i="34"/>
  <c r="Y3207" i="34"/>
  <c r="Z3207" i="34"/>
  <c r="N3208" i="34"/>
  <c r="R3208" i="34"/>
  <c r="S3208" i="34"/>
  <c r="T3208" i="34"/>
  <c r="U3208" i="34"/>
  <c r="V3208" i="34"/>
  <c r="X3208" i="34"/>
  <c r="Y3208" i="34"/>
  <c r="Z3208" i="34"/>
  <c r="N3209" i="34"/>
  <c r="R3209" i="34"/>
  <c r="S3209" i="34"/>
  <c r="T3209" i="34"/>
  <c r="U3209" i="34"/>
  <c r="V3209" i="34"/>
  <c r="X3209" i="34"/>
  <c r="Y3209" i="34"/>
  <c r="Z3209" i="34"/>
  <c r="N3210" i="34"/>
  <c r="R3210" i="34"/>
  <c r="S3210" i="34"/>
  <c r="T3210" i="34"/>
  <c r="U3210" i="34"/>
  <c r="V3210" i="34"/>
  <c r="X3210" i="34"/>
  <c r="Y3210" i="34"/>
  <c r="Z3210" i="34"/>
  <c r="N3211" i="34"/>
  <c r="R3211" i="34"/>
  <c r="S3211" i="34"/>
  <c r="T3211" i="34"/>
  <c r="U3211" i="34"/>
  <c r="V3211" i="34"/>
  <c r="X3211" i="34"/>
  <c r="Y3211" i="34"/>
  <c r="Z3211" i="34"/>
  <c r="N3212" i="34"/>
  <c r="R3212" i="34"/>
  <c r="S3212" i="34"/>
  <c r="T3212" i="34"/>
  <c r="U3212" i="34"/>
  <c r="V3212" i="34"/>
  <c r="X3212" i="34"/>
  <c r="Y3212" i="34"/>
  <c r="Z3212" i="34"/>
  <c r="N3213" i="34"/>
  <c r="R3213" i="34"/>
  <c r="S3213" i="34"/>
  <c r="T3213" i="34"/>
  <c r="U3213" i="34"/>
  <c r="V3213" i="34"/>
  <c r="X3213" i="34"/>
  <c r="Y3213" i="34"/>
  <c r="Z3213" i="34"/>
  <c r="N3214" i="34"/>
  <c r="R3214" i="34"/>
  <c r="S3214" i="34"/>
  <c r="T3214" i="34"/>
  <c r="U3214" i="34"/>
  <c r="V3214" i="34"/>
  <c r="X3214" i="34"/>
  <c r="Y3214" i="34"/>
  <c r="Z3214" i="34"/>
  <c r="N3215" i="34"/>
  <c r="R3215" i="34"/>
  <c r="S3215" i="34"/>
  <c r="T3215" i="34"/>
  <c r="U3215" i="34"/>
  <c r="V3215" i="34"/>
  <c r="X3215" i="34"/>
  <c r="Y3215" i="34"/>
  <c r="Z3215" i="34"/>
  <c r="N3216" i="34"/>
  <c r="R3216" i="34"/>
  <c r="S3216" i="34"/>
  <c r="T3216" i="34"/>
  <c r="U3216" i="34"/>
  <c r="V3216" i="34"/>
  <c r="X3216" i="34"/>
  <c r="Y3216" i="34"/>
  <c r="Z3216" i="34"/>
  <c r="N3217" i="34"/>
  <c r="R3217" i="34"/>
  <c r="S3217" i="34"/>
  <c r="T3217" i="34"/>
  <c r="U3217" i="34"/>
  <c r="V3217" i="34"/>
  <c r="X3217" i="34"/>
  <c r="Y3217" i="34"/>
  <c r="Z3217" i="34"/>
  <c r="N3218" i="34"/>
  <c r="R3218" i="34"/>
  <c r="S3218" i="34"/>
  <c r="T3218" i="34"/>
  <c r="U3218" i="34"/>
  <c r="V3218" i="34"/>
  <c r="X3218" i="34"/>
  <c r="Y3218" i="34"/>
  <c r="Z3218" i="34"/>
  <c r="N3219" i="34"/>
  <c r="R3219" i="34"/>
  <c r="S3219" i="34"/>
  <c r="T3219" i="34"/>
  <c r="U3219" i="34"/>
  <c r="V3219" i="34"/>
  <c r="X3219" i="34"/>
  <c r="Y3219" i="34"/>
  <c r="Z3219" i="34"/>
  <c r="N3220" i="34"/>
  <c r="R3220" i="34"/>
  <c r="S3220" i="34"/>
  <c r="T3220" i="34"/>
  <c r="U3220" i="34"/>
  <c r="V3220" i="34"/>
  <c r="X3220" i="34"/>
  <c r="Y3220" i="34"/>
  <c r="Z3220" i="34"/>
  <c r="N3221" i="34"/>
  <c r="R3221" i="34"/>
  <c r="S3221" i="34"/>
  <c r="T3221" i="34"/>
  <c r="U3221" i="34"/>
  <c r="V3221" i="34"/>
  <c r="X3221" i="34"/>
  <c r="Y3221" i="34"/>
  <c r="Z3221" i="34"/>
  <c r="N3222" i="34"/>
  <c r="R3222" i="34"/>
  <c r="S3222" i="34"/>
  <c r="T3222" i="34"/>
  <c r="U3222" i="34"/>
  <c r="V3222" i="34"/>
  <c r="X3222" i="34"/>
  <c r="Y3222" i="34"/>
  <c r="Z3222" i="34"/>
  <c r="N3223" i="34"/>
  <c r="R3223" i="34"/>
  <c r="S3223" i="34"/>
  <c r="T3223" i="34"/>
  <c r="U3223" i="34"/>
  <c r="V3223" i="34"/>
  <c r="X3223" i="34"/>
  <c r="Y3223" i="34"/>
  <c r="Z3223" i="34"/>
  <c r="N3224" i="34"/>
  <c r="R3224" i="34"/>
  <c r="S3224" i="34"/>
  <c r="T3224" i="34"/>
  <c r="U3224" i="34"/>
  <c r="V3224" i="34"/>
  <c r="X3224" i="34"/>
  <c r="Y3224" i="34"/>
  <c r="Z3224" i="34"/>
  <c r="N3225" i="34"/>
  <c r="R3225" i="34"/>
  <c r="S3225" i="34"/>
  <c r="T3225" i="34"/>
  <c r="U3225" i="34"/>
  <c r="V3225" i="34"/>
  <c r="X3225" i="34"/>
  <c r="Y3225" i="34"/>
  <c r="Z3225" i="34"/>
  <c r="N3226" i="34"/>
  <c r="R3226" i="34"/>
  <c r="S3226" i="34"/>
  <c r="T3226" i="34"/>
  <c r="U3226" i="34"/>
  <c r="V3226" i="34"/>
  <c r="X3226" i="34"/>
  <c r="Y3226" i="34"/>
  <c r="Z3226" i="34"/>
  <c r="N3227" i="34"/>
  <c r="R3227" i="34"/>
  <c r="S3227" i="34"/>
  <c r="T3227" i="34"/>
  <c r="U3227" i="34"/>
  <c r="V3227" i="34"/>
  <c r="X3227" i="34"/>
  <c r="Y3227" i="34"/>
  <c r="Z3227" i="34"/>
  <c r="N3228" i="34"/>
  <c r="R3228" i="34"/>
  <c r="S3228" i="34"/>
  <c r="T3228" i="34"/>
  <c r="U3228" i="34"/>
  <c r="V3228" i="34"/>
  <c r="X3228" i="34"/>
  <c r="Y3228" i="34"/>
  <c r="Z3228" i="34"/>
  <c r="N3229" i="34"/>
  <c r="R3229" i="34"/>
  <c r="S3229" i="34"/>
  <c r="T3229" i="34"/>
  <c r="U3229" i="34"/>
  <c r="V3229" i="34"/>
  <c r="X3229" i="34"/>
  <c r="Y3229" i="34"/>
  <c r="Z3229" i="34"/>
  <c r="N3230" i="34"/>
  <c r="R3230" i="34"/>
  <c r="S3230" i="34"/>
  <c r="T3230" i="34"/>
  <c r="U3230" i="34"/>
  <c r="V3230" i="34"/>
  <c r="X3230" i="34"/>
  <c r="Y3230" i="34"/>
  <c r="Z3230" i="34"/>
  <c r="N3231" i="34"/>
  <c r="R3231" i="34"/>
  <c r="S3231" i="34"/>
  <c r="T3231" i="34"/>
  <c r="U3231" i="34"/>
  <c r="V3231" i="34"/>
  <c r="X3231" i="34"/>
  <c r="Y3231" i="34"/>
  <c r="Z3231" i="34"/>
  <c r="N3232" i="34"/>
  <c r="R3232" i="34"/>
  <c r="S3232" i="34"/>
  <c r="T3232" i="34"/>
  <c r="U3232" i="34"/>
  <c r="V3232" i="34"/>
  <c r="X3232" i="34"/>
  <c r="Y3232" i="34"/>
  <c r="Z3232" i="34"/>
  <c r="N3233" i="34"/>
  <c r="R3233" i="34"/>
  <c r="S3233" i="34"/>
  <c r="T3233" i="34"/>
  <c r="U3233" i="34"/>
  <c r="V3233" i="34"/>
  <c r="X3233" i="34"/>
  <c r="Y3233" i="34"/>
  <c r="Z3233" i="34"/>
  <c r="N3234" i="34"/>
  <c r="R3234" i="34"/>
  <c r="S3234" i="34"/>
  <c r="T3234" i="34"/>
  <c r="U3234" i="34"/>
  <c r="V3234" i="34"/>
  <c r="X3234" i="34"/>
  <c r="Y3234" i="34"/>
  <c r="Z3234" i="34"/>
  <c r="N3235" i="34"/>
  <c r="R3235" i="34"/>
  <c r="S3235" i="34"/>
  <c r="T3235" i="34"/>
  <c r="U3235" i="34"/>
  <c r="V3235" i="34"/>
  <c r="X3235" i="34"/>
  <c r="Y3235" i="34"/>
  <c r="Z3235" i="34"/>
  <c r="N3236" i="34"/>
  <c r="R3236" i="34"/>
  <c r="S3236" i="34"/>
  <c r="T3236" i="34"/>
  <c r="U3236" i="34"/>
  <c r="V3236" i="34"/>
  <c r="X3236" i="34"/>
  <c r="Y3236" i="34"/>
  <c r="Z3236" i="34"/>
  <c r="N3237" i="34"/>
  <c r="R3237" i="34"/>
  <c r="S3237" i="34"/>
  <c r="T3237" i="34"/>
  <c r="U3237" i="34"/>
  <c r="V3237" i="34"/>
  <c r="X3237" i="34"/>
  <c r="Y3237" i="34"/>
  <c r="Z3237" i="34"/>
  <c r="N3238" i="34"/>
  <c r="R3238" i="34"/>
  <c r="S3238" i="34"/>
  <c r="T3238" i="34"/>
  <c r="U3238" i="34"/>
  <c r="V3238" i="34"/>
  <c r="X3238" i="34"/>
  <c r="Y3238" i="34"/>
  <c r="Z3238" i="34"/>
  <c r="N3239" i="34"/>
  <c r="R3239" i="34"/>
  <c r="S3239" i="34"/>
  <c r="T3239" i="34"/>
  <c r="U3239" i="34"/>
  <c r="V3239" i="34"/>
  <c r="X3239" i="34"/>
  <c r="Y3239" i="34"/>
  <c r="Z3239" i="34"/>
  <c r="N3240" i="34"/>
  <c r="R3240" i="34"/>
  <c r="S3240" i="34"/>
  <c r="T3240" i="34"/>
  <c r="U3240" i="34"/>
  <c r="V3240" i="34"/>
  <c r="X3240" i="34"/>
  <c r="Y3240" i="34"/>
  <c r="Z3240" i="34"/>
  <c r="N3241" i="34"/>
  <c r="R3241" i="34"/>
  <c r="S3241" i="34"/>
  <c r="T3241" i="34"/>
  <c r="U3241" i="34"/>
  <c r="V3241" i="34"/>
  <c r="X3241" i="34"/>
  <c r="Y3241" i="34"/>
  <c r="Z3241" i="34"/>
  <c r="N3242" i="34"/>
  <c r="R3242" i="34"/>
  <c r="S3242" i="34"/>
  <c r="T3242" i="34"/>
  <c r="U3242" i="34"/>
  <c r="V3242" i="34"/>
  <c r="X3242" i="34"/>
  <c r="Y3242" i="34"/>
  <c r="Z3242" i="34"/>
  <c r="N3243" i="34"/>
  <c r="R3243" i="34"/>
  <c r="S3243" i="34"/>
  <c r="T3243" i="34"/>
  <c r="U3243" i="34"/>
  <c r="V3243" i="34"/>
  <c r="X3243" i="34"/>
  <c r="Y3243" i="34"/>
  <c r="Z3243" i="34"/>
  <c r="N3244" i="34"/>
  <c r="R3244" i="34"/>
  <c r="S3244" i="34"/>
  <c r="T3244" i="34"/>
  <c r="U3244" i="34"/>
  <c r="V3244" i="34"/>
  <c r="X3244" i="34"/>
  <c r="Y3244" i="34"/>
  <c r="Z3244" i="34"/>
  <c r="N3245" i="34"/>
  <c r="R3245" i="34"/>
  <c r="S3245" i="34"/>
  <c r="T3245" i="34"/>
  <c r="U3245" i="34"/>
  <c r="V3245" i="34"/>
  <c r="X3245" i="34"/>
  <c r="Y3245" i="34"/>
  <c r="Z3245" i="34"/>
  <c r="N3246" i="34"/>
  <c r="R3246" i="34"/>
  <c r="S3246" i="34"/>
  <c r="T3246" i="34"/>
  <c r="U3246" i="34"/>
  <c r="V3246" i="34"/>
  <c r="X3246" i="34"/>
  <c r="Y3246" i="34"/>
  <c r="Z3246" i="34"/>
  <c r="N3247" i="34"/>
  <c r="R3247" i="34"/>
  <c r="S3247" i="34"/>
  <c r="T3247" i="34"/>
  <c r="U3247" i="34"/>
  <c r="V3247" i="34"/>
  <c r="X3247" i="34"/>
  <c r="Y3247" i="34"/>
  <c r="Z3247" i="34"/>
  <c r="N3248" i="34"/>
  <c r="R3248" i="34"/>
  <c r="S3248" i="34"/>
  <c r="T3248" i="34"/>
  <c r="U3248" i="34"/>
  <c r="V3248" i="34"/>
  <c r="X3248" i="34"/>
  <c r="Y3248" i="34"/>
  <c r="Z3248" i="34"/>
  <c r="N3249" i="34"/>
  <c r="R3249" i="34"/>
  <c r="S3249" i="34"/>
  <c r="T3249" i="34"/>
  <c r="U3249" i="34"/>
  <c r="V3249" i="34"/>
  <c r="X3249" i="34"/>
  <c r="Y3249" i="34"/>
  <c r="Z3249" i="34"/>
  <c r="N3250" i="34"/>
  <c r="R3250" i="34"/>
  <c r="S3250" i="34"/>
  <c r="T3250" i="34"/>
  <c r="U3250" i="34"/>
  <c r="V3250" i="34"/>
  <c r="X3250" i="34"/>
  <c r="Y3250" i="34"/>
  <c r="Z3250" i="34"/>
  <c r="N3251" i="34"/>
  <c r="R3251" i="34"/>
  <c r="S3251" i="34"/>
  <c r="T3251" i="34"/>
  <c r="U3251" i="34"/>
  <c r="V3251" i="34"/>
  <c r="X3251" i="34"/>
  <c r="Y3251" i="34"/>
  <c r="Z3251" i="34"/>
  <c r="N3252" i="34"/>
  <c r="R3252" i="34"/>
  <c r="S3252" i="34"/>
  <c r="T3252" i="34"/>
  <c r="U3252" i="34"/>
  <c r="V3252" i="34"/>
  <c r="X3252" i="34"/>
  <c r="Y3252" i="34"/>
  <c r="Z3252" i="34"/>
  <c r="N3253" i="34"/>
  <c r="R3253" i="34"/>
  <c r="S3253" i="34"/>
  <c r="T3253" i="34"/>
  <c r="U3253" i="34"/>
  <c r="V3253" i="34"/>
  <c r="X3253" i="34"/>
  <c r="Y3253" i="34"/>
  <c r="Z3253" i="34"/>
  <c r="N3254" i="34"/>
  <c r="R3254" i="34"/>
  <c r="S3254" i="34"/>
  <c r="T3254" i="34"/>
  <c r="U3254" i="34"/>
  <c r="V3254" i="34"/>
  <c r="X3254" i="34"/>
  <c r="Y3254" i="34"/>
  <c r="Z3254" i="34"/>
  <c r="N3255" i="34"/>
  <c r="R3255" i="34"/>
  <c r="S3255" i="34"/>
  <c r="T3255" i="34"/>
  <c r="U3255" i="34"/>
  <c r="V3255" i="34"/>
  <c r="X3255" i="34"/>
  <c r="Y3255" i="34"/>
  <c r="Z3255" i="34"/>
  <c r="N3256" i="34"/>
  <c r="R3256" i="34"/>
  <c r="S3256" i="34"/>
  <c r="T3256" i="34"/>
  <c r="U3256" i="34"/>
  <c r="V3256" i="34"/>
  <c r="X3256" i="34"/>
  <c r="Y3256" i="34"/>
  <c r="Z3256" i="34"/>
  <c r="N3257" i="34"/>
  <c r="R3257" i="34"/>
  <c r="S3257" i="34"/>
  <c r="T3257" i="34"/>
  <c r="U3257" i="34"/>
  <c r="V3257" i="34"/>
  <c r="X3257" i="34"/>
  <c r="Y3257" i="34"/>
  <c r="Z3257" i="34"/>
  <c r="N3258" i="34"/>
  <c r="R3258" i="34"/>
  <c r="S3258" i="34"/>
  <c r="T3258" i="34"/>
  <c r="U3258" i="34"/>
  <c r="V3258" i="34"/>
  <c r="X3258" i="34"/>
  <c r="Y3258" i="34"/>
  <c r="Z3258" i="34"/>
  <c r="N3259" i="34"/>
  <c r="R3259" i="34"/>
  <c r="S3259" i="34"/>
  <c r="T3259" i="34"/>
  <c r="U3259" i="34"/>
  <c r="V3259" i="34"/>
  <c r="X3259" i="34"/>
  <c r="Y3259" i="34"/>
  <c r="Z3259" i="34"/>
  <c r="N3260" i="34"/>
  <c r="R3260" i="34"/>
  <c r="S3260" i="34"/>
  <c r="T3260" i="34"/>
  <c r="U3260" i="34"/>
  <c r="V3260" i="34"/>
  <c r="X3260" i="34"/>
  <c r="Y3260" i="34"/>
  <c r="Z3260" i="34"/>
  <c r="N3261" i="34"/>
  <c r="R3261" i="34"/>
  <c r="S3261" i="34"/>
  <c r="T3261" i="34"/>
  <c r="U3261" i="34"/>
  <c r="V3261" i="34"/>
  <c r="X3261" i="34"/>
  <c r="Y3261" i="34"/>
  <c r="Z3261" i="34"/>
  <c r="N3262" i="34"/>
  <c r="R3262" i="34"/>
  <c r="S3262" i="34"/>
  <c r="T3262" i="34"/>
  <c r="U3262" i="34"/>
  <c r="V3262" i="34"/>
  <c r="X3262" i="34"/>
  <c r="Y3262" i="34"/>
  <c r="Z3262" i="34"/>
  <c r="N3263" i="34"/>
  <c r="R3263" i="34"/>
  <c r="S3263" i="34"/>
  <c r="T3263" i="34"/>
  <c r="U3263" i="34"/>
  <c r="V3263" i="34"/>
  <c r="X3263" i="34"/>
  <c r="Y3263" i="34"/>
  <c r="Z3263" i="34"/>
  <c r="N3264" i="34"/>
  <c r="R3264" i="34"/>
  <c r="S3264" i="34"/>
  <c r="T3264" i="34"/>
  <c r="U3264" i="34"/>
  <c r="V3264" i="34"/>
  <c r="X3264" i="34"/>
  <c r="Y3264" i="34"/>
  <c r="Z3264" i="34"/>
  <c r="N3265" i="34"/>
  <c r="R3265" i="34"/>
  <c r="S3265" i="34"/>
  <c r="T3265" i="34"/>
  <c r="U3265" i="34"/>
  <c r="V3265" i="34"/>
  <c r="X3265" i="34"/>
  <c r="Y3265" i="34"/>
  <c r="Z3265" i="34"/>
  <c r="N3266" i="34"/>
  <c r="R3266" i="34"/>
  <c r="S3266" i="34"/>
  <c r="T3266" i="34"/>
  <c r="U3266" i="34"/>
  <c r="V3266" i="34"/>
  <c r="X3266" i="34"/>
  <c r="Y3266" i="34"/>
  <c r="Z3266" i="34"/>
  <c r="N3267" i="34"/>
  <c r="R3267" i="34"/>
  <c r="S3267" i="34"/>
  <c r="T3267" i="34"/>
  <c r="U3267" i="34"/>
  <c r="V3267" i="34"/>
  <c r="X3267" i="34"/>
  <c r="Y3267" i="34"/>
  <c r="Z3267" i="34"/>
  <c r="N3268" i="34"/>
  <c r="R3268" i="34"/>
  <c r="S3268" i="34"/>
  <c r="T3268" i="34"/>
  <c r="U3268" i="34"/>
  <c r="V3268" i="34"/>
  <c r="X3268" i="34"/>
  <c r="Y3268" i="34"/>
  <c r="Z3268" i="34"/>
  <c r="N3269" i="34"/>
  <c r="R3269" i="34"/>
  <c r="S3269" i="34"/>
  <c r="T3269" i="34"/>
  <c r="U3269" i="34"/>
  <c r="V3269" i="34"/>
  <c r="X3269" i="34"/>
  <c r="Y3269" i="34"/>
  <c r="Z3269" i="34"/>
  <c r="N3270" i="34"/>
  <c r="R3270" i="34"/>
  <c r="S3270" i="34"/>
  <c r="T3270" i="34"/>
  <c r="U3270" i="34"/>
  <c r="V3270" i="34"/>
  <c r="X3270" i="34"/>
  <c r="Y3270" i="34"/>
  <c r="Z3270" i="34"/>
  <c r="N3271" i="34"/>
  <c r="R3271" i="34"/>
  <c r="S3271" i="34"/>
  <c r="T3271" i="34"/>
  <c r="U3271" i="34"/>
  <c r="V3271" i="34"/>
  <c r="X3271" i="34"/>
  <c r="Y3271" i="34"/>
  <c r="Z3271" i="34"/>
  <c r="N3272" i="34"/>
  <c r="R3272" i="34"/>
  <c r="S3272" i="34"/>
  <c r="T3272" i="34"/>
  <c r="U3272" i="34"/>
  <c r="V3272" i="34"/>
  <c r="X3272" i="34"/>
  <c r="Y3272" i="34"/>
  <c r="Z3272" i="34"/>
  <c r="N3273" i="34"/>
  <c r="R3273" i="34"/>
  <c r="S3273" i="34"/>
  <c r="T3273" i="34"/>
  <c r="U3273" i="34"/>
  <c r="V3273" i="34"/>
  <c r="X3273" i="34"/>
  <c r="Y3273" i="34"/>
  <c r="Z3273" i="34"/>
  <c r="N3274" i="34"/>
  <c r="R3274" i="34"/>
  <c r="S3274" i="34"/>
  <c r="T3274" i="34"/>
  <c r="U3274" i="34"/>
  <c r="V3274" i="34"/>
  <c r="X3274" i="34"/>
  <c r="Y3274" i="34"/>
  <c r="Z3274" i="34"/>
  <c r="N3275" i="34"/>
  <c r="R3275" i="34"/>
  <c r="S3275" i="34"/>
  <c r="T3275" i="34"/>
  <c r="U3275" i="34"/>
  <c r="V3275" i="34"/>
  <c r="X3275" i="34"/>
  <c r="Y3275" i="34"/>
  <c r="Z3275" i="34"/>
  <c r="N3276" i="34"/>
  <c r="R3276" i="34"/>
  <c r="S3276" i="34"/>
  <c r="T3276" i="34"/>
  <c r="U3276" i="34"/>
  <c r="V3276" i="34"/>
  <c r="X3276" i="34"/>
  <c r="Y3276" i="34"/>
  <c r="Z3276" i="34"/>
  <c r="N3277" i="34"/>
  <c r="R3277" i="34"/>
  <c r="S3277" i="34"/>
  <c r="T3277" i="34"/>
  <c r="U3277" i="34"/>
  <c r="V3277" i="34"/>
  <c r="X3277" i="34"/>
  <c r="Y3277" i="34"/>
  <c r="Z3277" i="34"/>
  <c r="N3278" i="34"/>
  <c r="R3278" i="34"/>
  <c r="S3278" i="34"/>
  <c r="T3278" i="34"/>
  <c r="U3278" i="34"/>
  <c r="V3278" i="34"/>
  <c r="X3278" i="34"/>
  <c r="Y3278" i="34"/>
  <c r="Z3278" i="34"/>
  <c r="N3279" i="34"/>
  <c r="R3279" i="34"/>
  <c r="S3279" i="34"/>
  <c r="T3279" i="34"/>
  <c r="U3279" i="34"/>
  <c r="V3279" i="34"/>
  <c r="X3279" i="34"/>
  <c r="Y3279" i="34"/>
  <c r="Z3279" i="34"/>
  <c r="N3280" i="34"/>
  <c r="R3280" i="34"/>
  <c r="S3280" i="34"/>
  <c r="T3280" i="34"/>
  <c r="U3280" i="34"/>
  <c r="V3280" i="34"/>
  <c r="X3280" i="34"/>
  <c r="Y3280" i="34"/>
  <c r="Z3280" i="34"/>
  <c r="N3281" i="34"/>
  <c r="R3281" i="34"/>
  <c r="S3281" i="34"/>
  <c r="T3281" i="34"/>
  <c r="U3281" i="34"/>
  <c r="V3281" i="34"/>
  <c r="X3281" i="34"/>
  <c r="Y3281" i="34"/>
  <c r="Z3281" i="34"/>
  <c r="N3282" i="34"/>
  <c r="R3282" i="34"/>
  <c r="S3282" i="34"/>
  <c r="T3282" i="34"/>
  <c r="U3282" i="34"/>
  <c r="V3282" i="34"/>
  <c r="X3282" i="34"/>
  <c r="Y3282" i="34"/>
  <c r="Z3282" i="34"/>
  <c r="N3283" i="34"/>
  <c r="R3283" i="34"/>
  <c r="S3283" i="34"/>
  <c r="T3283" i="34"/>
  <c r="U3283" i="34"/>
  <c r="V3283" i="34"/>
  <c r="X3283" i="34"/>
  <c r="Y3283" i="34"/>
  <c r="Z3283" i="34"/>
  <c r="N3284" i="34"/>
  <c r="R3284" i="34"/>
  <c r="S3284" i="34"/>
  <c r="T3284" i="34"/>
  <c r="U3284" i="34"/>
  <c r="V3284" i="34"/>
  <c r="X3284" i="34"/>
  <c r="Y3284" i="34"/>
  <c r="Z3284" i="34"/>
  <c r="N3285" i="34"/>
  <c r="R3285" i="34"/>
  <c r="S3285" i="34"/>
  <c r="T3285" i="34"/>
  <c r="U3285" i="34"/>
  <c r="V3285" i="34"/>
  <c r="X3285" i="34"/>
  <c r="Y3285" i="34"/>
  <c r="Z3285" i="34"/>
  <c r="N3286" i="34"/>
  <c r="R3286" i="34"/>
  <c r="S3286" i="34"/>
  <c r="T3286" i="34"/>
  <c r="U3286" i="34"/>
  <c r="V3286" i="34"/>
  <c r="X3286" i="34"/>
  <c r="Y3286" i="34"/>
  <c r="Z3286" i="34"/>
  <c r="N3287" i="34"/>
  <c r="R3287" i="34"/>
  <c r="S3287" i="34"/>
  <c r="T3287" i="34"/>
  <c r="U3287" i="34"/>
  <c r="V3287" i="34"/>
  <c r="X3287" i="34"/>
  <c r="Y3287" i="34"/>
  <c r="Z3287" i="34"/>
  <c r="N3288" i="34"/>
  <c r="R3288" i="34"/>
  <c r="S3288" i="34"/>
  <c r="T3288" i="34"/>
  <c r="U3288" i="34"/>
  <c r="V3288" i="34"/>
  <c r="X3288" i="34"/>
  <c r="Y3288" i="34"/>
  <c r="Z3288" i="34"/>
  <c r="N3289" i="34"/>
  <c r="R3289" i="34"/>
  <c r="S3289" i="34"/>
  <c r="T3289" i="34"/>
  <c r="U3289" i="34"/>
  <c r="V3289" i="34"/>
  <c r="X3289" i="34"/>
  <c r="Y3289" i="34"/>
  <c r="Z3289" i="34"/>
  <c r="N3290" i="34"/>
  <c r="R3290" i="34"/>
  <c r="S3290" i="34"/>
  <c r="T3290" i="34"/>
  <c r="U3290" i="34"/>
  <c r="V3290" i="34"/>
  <c r="X3290" i="34"/>
  <c r="Y3290" i="34"/>
  <c r="Z3290" i="34"/>
  <c r="N3291" i="34"/>
  <c r="R3291" i="34"/>
  <c r="S3291" i="34"/>
  <c r="T3291" i="34"/>
  <c r="U3291" i="34"/>
  <c r="V3291" i="34"/>
  <c r="X3291" i="34"/>
  <c r="Y3291" i="34"/>
  <c r="Z3291" i="34"/>
  <c r="N3292" i="34"/>
  <c r="R3292" i="34"/>
  <c r="S3292" i="34"/>
  <c r="T3292" i="34"/>
  <c r="U3292" i="34"/>
  <c r="V3292" i="34"/>
  <c r="X3292" i="34"/>
  <c r="Y3292" i="34"/>
  <c r="Z3292" i="34"/>
  <c r="N3293" i="34"/>
  <c r="R3293" i="34"/>
  <c r="S3293" i="34"/>
  <c r="T3293" i="34"/>
  <c r="U3293" i="34"/>
  <c r="V3293" i="34"/>
  <c r="X3293" i="34"/>
  <c r="Y3293" i="34"/>
  <c r="Z3293" i="34"/>
  <c r="N3294" i="34"/>
  <c r="R3294" i="34"/>
  <c r="S3294" i="34"/>
  <c r="T3294" i="34"/>
  <c r="U3294" i="34"/>
  <c r="V3294" i="34"/>
  <c r="X3294" i="34"/>
  <c r="Y3294" i="34"/>
  <c r="Z3294" i="34"/>
  <c r="N3295" i="34"/>
  <c r="R3295" i="34"/>
  <c r="S3295" i="34"/>
  <c r="T3295" i="34"/>
  <c r="U3295" i="34"/>
  <c r="V3295" i="34"/>
  <c r="X3295" i="34"/>
  <c r="Y3295" i="34"/>
  <c r="Z3295" i="34"/>
  <c r="N3296" i="34"/>
  <c r="R3296" i="34"/>
  <c r="S3296" i="34"/>
  <c r="T3296" i="34"/>
  <c r="U3296" i="34"/>
  <c r="V3296" i="34"/>
  <c r="X3296" i="34"/>
  <c r="Y3296" i="34"/>
  <c r="Z3296" i="34"/>
  <c r="N3297" i="34"/>
  <c r="R3297" i="34"/>
  <c r="S3297" i="34"/>
  <c r="T3297" i="34"/>
  <c r="U3297" i="34"/>
  <c r="V3297" i="34"/>
  <c r="X3297" i="34"/>
  <c r="Y3297" i="34"/>
  <c r="Z3297" i="34"/>
  <c r="N3298" i="34"/>
  <c r="R3298" i="34"/>
  <c r="S3298" i="34"/>
  <c r="T3298" i="34"/>
  <c r="U3298" i="34"/>
  <c r="V3298" i="34"/>
  <c r="X3298" i="34"/>
  <c r="Y3298" i="34"/>
  <c r="Z3298" i="34"/>
  <c r="N3299" i="34"/>
  <c r="R3299" i="34"/>
  <c r="S3299" i="34"/>
  <c r="T3299" i="34"/>
  <c r="U3299" i="34"/>
  <c r="V3299" i="34"/>
  <c r="X3299" i="34"/>
  <c r="Y3299" i="34"/>
  <c r="Z3299" i="34"/>
  <c r="N3300" i="34"/>
  <c r="R3300" i="34"/>
  <c r="S3300" i="34"/>
  <c r="T3300" i="34"/>
  <c r="U3300" i="34"/>
  <c r="V3300" i="34"/>
  <c r="X3300" i="34"/>
  <c r="Y3300" i="34"/>
  <c r="Z3300" i="34"/>
  <c r="N3301" i="34"/>
  <c r="R3301" i="34"/>
  <c r="S3301" i="34"/>
  <c r="T3301" i="34"/>
  <c r="U3301" i="34"/>
  <c r="V3301" i="34"/>
  <c r="X3301" i="34"/>
  <c r="Y3301" i="34"/>
  <c r="Z3301" i="34"/>
  <c r="N3302" i="34"/>
  <c r="R3302" i="34"/>
  <c r="S3302" i="34"/>
  <c r="T3302" i="34"/>
  <c r="U3302" i="34"/>
  <c r="V3302" i="34"/>
  <c r="X3302" i="34"/>
  <c r="Y3302" i="34"/>
  <c r="Z3302" i="34"/>
  <c r="N3303" i="34"/>
  <c r="R3303" i="34"/>
  <c r="S3303" i="34"/>
  <c r="T3303" i="34"/>
  <c r="U3303" i="34"/>
  <c r="V3303" i="34"/>
  <c r="X3303" i="34"/>
  <c r="Y3303" i="34"/>
  <c r="Z3303" i="34"/>
  <c r="N3304" i="34"/>
  <c r="R3304" i="34"/>
  <c r="S3304" i="34"/>
  <c r="T3304" i="34"/>
  <c r="U3304" i="34"/>
  <c r="V3304" i="34"/>
  <c r="X3304" i="34"/>
  <c r="Y3304" i="34"/>
  <c r="Z3304" i="34"/>
  <c r="N3305" i="34"/>
  <c r="R3305" i="34"/>
  <c r="S3305" i="34"/>
  <c r="T3305" i="34"/>
  <c r="U3305" i="34"/>
  <c r="V3305" i="34"/>
  <c r="X3305" i="34"/>
  <c r="Y3305" i="34"/>
  <c r="Z3305" i="34"/>
  <c r="N3306" i="34"/>
  <c r="R3306" i="34"/>
  <c r="S3306" i="34"/>
  <c r="T3306" i="34"/>
  <c r="U3306" i="34"/>
  <c r="V3306" i="34"/>
  <c r="X3306" i="34"/>
  <c r="Y3306" i="34"/>
  <c r="Z3306" i="34"/>
  <c r="A11" i="34"/>
  <c r="A12" i="34"/>
  <c r="A13" i="34"/>
  <c r="A14" i="34"/>
  <c r="A15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2" i="34"/>
  <c r="K1789" i="34"/>
  <c r="K1788" i="34"/>
  <c r="K1759" i="34"/>
  <c r="K1758" i="34"/>
  <c r="K1755" i="34"/>
  <c r="K1752" i="34"/>
  <c r="K1751" i="34"/>
  <c r="K1750" i="34"/>
  <c r="K1749" i="34"/>
  <c r="K1748" i="34"/>
  <c r="K1745" i="34"/>
  <c r="K1744" i="34"/>
  <c r="K1743" i="34"/>
  <c r="K1742" i="34"/>
  <c r="K1739" i="34"/>
  <c r="K1725" i="34"/>
  <c r="K1724" i="34"/>
  <c r="K1723" i="34"/>
  <c r="K1707" i="34"/>
  <c r="K1697" i="34"/>
  <c r="K1696" i="34"/>
  <c r="K1695" i="34"/>
  <c r="K1694" i="34"/>
  <c r="K1687" i="34"/>
  <c r="K1684" i="34"/>
  <c r="K1683" i="34"/>
  <c r="K1681" i="34"/>
  <c r="K1680" i="34"/>
  <c r="K1679" i="34"/>
  <c r="K1664" i="34"/>
  <c r="K1663" i="34"/>
  <c r="K1662" i="34"/>
  <c r="K1661" i="34"/>
  <c r="K1660" i="34"/>
  <c r="K1659" i="34"/>
  <c r="K1656" i="34"/>
  <c r="K1655" i="34"/>
  <c r="K1640" i="34"/>
  <c r="K1639" i="34"/>
  <c r="K1638" i="34"/>
  <c r="K1637" i="34"/>
  <c r="K1623" i="34"/>
  <c r="K1622" i="34"/>
  <c r="K1621" i="34"/>
  <c r="K1620" i="34"/>
  <c r="K1618" i="34"/>
  <c r="K1604" i="34"/>
  <c r="K1602" i="34"/>
  <c r="K1599" i="34"/>
  <c r="K1598" i="34"/>
  <c r="K1595" i="34"/>
  <c r="K1594" i="34"/>
  <c r="K1585" i="34"/>
  <c r="K1577" i="34"/>
  <c r="K1576" i="34"/>
  <c r="K1575" i="34"/>
  <c r="K1573" i="34"/>
  <c r="K1572" i="34"/>
  <c r="K1571" i="34"/>
  <c r="K1568" i="34"/>
  <c r="K1567" i="34"/>
  <c r="R402" i="60"/>
  <c r="R387" i="60"/>
  <c r="R446" i="60"/>
  <c r="R435" i="60"/>
  <c r="R403" i="60"/>
  <c r="R437" i="60"/>
  <c r="R390" i="60"/>
  <c r="C3157" i="34" l="1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A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C3165" i="34"/>
  <c r="B3165" i="34" s="1"/>
  <c r="K3165" i="34"/>
  <c r="C3166" i="34"/>
  <c r="B3166" i="34" s="1"/>
  <c r="K3166" i="34"/>
  <c r="A3162" i="34" l="1"/>
  <c r="A3158" i="34"/>
  <c r="A3157" i="34"/>
  <c r="A3160" i="34"/>
  <c r="A3165" i="34"/>
  <c r="A3164" i="34"/>
  <c r="A3163" i="34"/>
  <c r="A3159" i="34"/>
  <c r="A3166" i="34"/>
  <c r="K2145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2" i="34" l="1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K2918" i="34"/>
  <c r="C2919" i="34"/>
  <c r="K2919" i="34"/>
  <c r="C2920" i="34"/>
  <c r="B2920" i="34" s="1"/>
  <c r="K2920" i="34"/>
  <c r="C2921" i="34"/>
  <c r="K2921" i="34"/>
  <c r="C2922" i="34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B2928" i="34" s="1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84" i="34"/>
  <c r="K2984" i="34"/>
  <c r="C2985" i="34"/>
  <c r="K298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3090" i="34"/>
  <c r="K3090" i="34"/>
  <c r="C3091" i="34"/>
  <c r="K3091" i="34"/>
  <c r="C2986" i="34"/>
  <c r="K2986" i="34"/>
  <c r="C2987" i="34"/>
  <c r="K2987" i="34"/>
  <c r="C2988" i="34"/>
  <c r="K2988" i="34"/>
  <c r="C2989" i="34"/>
  <c r="K2989" i="34"/>
  <c r="C2990" i="34"/>
  <c r="K2990" i="34"/>
  <c r="C2991" i="34"/>
  <c r="K29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3125" i="34"/>
  <c r="K3125" i="34"/>
  <c r="C3126" i="34"/>
  <c r="K3126" i="34"/>
  <c r="C2992" i="34"/>
  <c r="K2992" i="34"/>
  <c r="C2993" i="34"/>
  <c r="K2993" i="34"/>
  <c r="C2994" i="34"/>
  <c r="K2994" i="34"/>
  <c r="C3127" i="34"/>
  <c r="K3127" i="34"/>
  <c r="C3128" i="34"/>
  <c r="K3128" i="34"/>
  <c r="C3129" i="34"/>
  <c r="K3129" i="34"/>
  <c r="C3130" i="34"/>
  <c r="K3130" i="34"/>
  <c r="C3131" i="34"/>
  <c r="K3131" i="34"/>
  <c r="C2995" i="34"/>
  <c r="K2995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55" i="34"/>
  <c r="K3155" i="34"/>
  <c r="C3156" i="34"/>
  <c r="K315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2801" i="34"/>
  <c r="B2929" i="34"/>
  <c r="B2927" i="34"/>
  <c r="B2925" i="34"/>
  <c r="B2923" i="34"/>
  <c r="B2922" i="34"/>
  <c r="B2921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A2874" i="34" s="1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A2814" i="34" s="1"/>
  <c r="B2813" i="34"/>
  <c r="A2813" i="34" s="1"/>
  <c r="B2812" i="34"/>
  <c r="B2811" i="34"/>
  <c r="B2810" i="34"/>
  <c r="B2809" i="34"/>
  <c r="B2808" i="34"/>
  <c r="B2807" i="34"/>
  <c r="B2806" i="34"/>
  <c r="A2806" i="34" s="1"/>
  <c r="B2805" i="34"/>
  <c r="A2805" i="34" s="1"/>
  <c r="B2804" i="34"/>
  <c r="B2803" i="34"/>
  <c r="B2802" i="34"/>
  <c r="B3067" i="34"/>
  <c r="B3066" i="34"/>
  <c r="B3065" i="34"/>
  <c r="B3064" i="34"/>
  <c r="B3063" i="34"/>
  <c r="B3062" i="34"/>
  <c r="B3061" i="34"/>
  <c r="B3060" i="34"/>
  <c r="B3059" i="34"/>
  <c r="B3058" i="34"/>
  <c r="A3058" i="34" s="1"/>
  <c r="B3057" i="34"/>
  <c r="B3056" i="34"/>
  <c r="B3055" i="34"/>
  <c r="A3055" i="34" s="1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85" i="34"/>
  <c r="B298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A2933" i="34" s="1"/>
  <c r="B2932" i="34"/>
  <c r="B2931" i="34"/>
  <c r="B2930" i="34"/>
  <c r="B3185" i="34"/>
  <c r="B3184" i="34"/>
  <c r="B3183" i="34"/>
  <c r="B3182" i="34"/>
  <c r="B3181" i="34"/>
  <c r="B3180" i="34"/>
  <c r="A3180" i="34" s="1"/>
  <c r="B3179" i="34"/>
  <c r="A3179" i="34" s="1"/>
  <c r="B3178" i="34"/>
  <c r="B3177" i="34"/>
  <c r="A3177" i="34" s="1"/>
  <c r="B3176" i="34"/>
  <c r="B3175" i="34"/>
  <c r="B3174" i="34"/>
  <c r="B3173" i="34"/>
  <c r="B3172" i="34"/>
  <c r="B3171" i="34"/>
  <c r="B3170" i="34"/>
  <c r="B3169" i="34"/>
  <c r="B3168" i="34"/>
  <c r="B3167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2995" i="34"/>
  <c r="B3131" i="34"/>
  <c r="B3130" i="34"/>
  <c r="B3129" i="34"/>
  <c r="B3128" i="34"/>
  <c r="B3127" i="34"/>
  <c r="B2994" i="34"/>
  <c r="B2993" i="34"/>
  <c r="B2992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2991" i="34"/>
  <c r="B2990" i="34"/>
  <c r="B2989" i="34"/>
  <c r="B2988" i="34"/>
  <c r="B2987" i="34"/>
  <c r="B2986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302" i="34"/>
  <c r="B3301" i="34"/>
  <c r="B3300" i="34"/>
  <c r="B3299" i="34"/>
  <c r="B3298" i="34"/>
  <c r="B3297" i="34"/>
  <c r="B3296" i="34"/>
  <c r="B3295" i="34"/>
  <c r="A3295" i="34" s="1"/>
  <c r="B3294" i="34"/>
  <c r="B3293" i="34"/>
  <c r="B3292" i="34"/>
  <c r="B3291" i="34"/>
  <c r="B3290" i="34"/>
  <c r="B3289" i="34"/>
  <c r="B3288" i="34"/>
  <c r="B3287" i="34"/>
  <c r="A3287" i="34" s="1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A3248" i="34" s="1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A3169" i="34" l="1"/>
  <c r="A2818" i="34"/>
  <c r="A2870" i="34"/>
  <c r="A3083" i="34"/>
  <c r="A2826" i="34"/>
  <c r="A2817" i="34"/>
  <c r="A3117" i="34"/>
  <c r="A3171" i="34"/>
  <c r="A2901" i="34"/>
  <c r="A3107" i="34"/>
  <c r="A3079" i="34"/>
  <c r="A3151" i="34"/>
  <c r="A3152" i="34"/>
  <c r="A3155" i="34"/>
  <c r="A3185" i="34"/>
  <c r="A2882" i="34"/>
  <c r="A2928" i="34"/>
  <c r="A3075" i="34"/>
  <c r="A3118" i="34"/>
  <c r="A3156" i="34"/>
  <c r="A2935" i="34"/>
  <c r="A2936" i="34"/>
  <c r="A2952" i="34"/>
  <c r="A3051" i="34"/>
  <c r="A2837" i="34"/>
  <c r="A2866" i="34"/>
  <c r="A2867" i="34"/>
  <c r="A2871" i="34"/>
  <c r="A2904" i="34"/>
  <c r="A2912" i="34"/>
  <c r="A3211" i="34"/>
  <c r="A3212" i="34"/>
  <c r="A3109" i="34"/>
  <c r="A3126" i="34"/>
  <c r="A3130" i="34"/>
  <c r="A3137" i="34"/>
  <c r="A2875" i="34"/>
  <c r="A2903" i="34"/>
  <c r="A3031" i="34"/>
  <c r="A2958" i="34"/>
  <c r="A3033" i="34"/>
  <c r="A3037" i="34"/>
  <c r="A3045" i="34"/>
  <c r="A3053" i="34"/>
  <c r="A2833" i="34"/>
  <c r="A2834" i="34"/>
  <c r="A2839" i="34"/>
  <c r="A2927" i="34"/>
  <c r="A3071" i="34"/>
  <c r="A3029" i="34"/>
  <c r="A3034" i="34"/>
  <c r="A3038" i="34"/>
  <c r="A3063" i="34"/>
  <c r="A3065" i="34"/>
  <c r="A3066" i="34"/>
  <c r="A2829" i="34"/>
  <c r="A2830" i="34"/>
  <c r="A2858" i="34"/>
  <c r="A3097" i="34"/>
  <c r="A3102" i="34"/>
  <c r="A3115" i="34"/>
  <c r="A3141" i="34"/>
  <c r="A2964" i="34"/>
  <c r="A2809" i="34"/>
  <c r="A2810" i="34"/>
  <c r="A2878" i="34"/>
  <c r="A2879" i="34"/>
  <c r="A3087" i="34"/>
  <c r="A3091" i="34"/>
  <c r="A3093" i="34"/>
  <c r="A3094" i="34"/>
  <c r="A3123" i="34"/>
  <c r="A3128" i="34"/>
  <c r="A3133" i="34"/>
  <c r="A3147" i="34"/>
  <c r="A3148" i="34"/>
  <c r="A2948" i="34"/>
  <c r="A2949" i="34"/>
  <c r="A2953" i="34"/>
  <c r="A2954" i="34"/>
  <c r="A2965" i="34"/>
  <c r="A3030" i="34"/>
  <c r="A3046" i="34"/>
  <c r="A3054" i="34"/>
  <c r="A3057" i="34"/>
  <c r="A2802" i="34"/>
  <c r="A2821" i="34"/>
  <c r="A2838" i="34"/>
  <c r="A2887" i="34"/>
  <c r="A2891" i="34"/>
  <c r="A2886" i="34"/>
  <c r="A2822" i="34"/>
  <c r="A2825" i="34"/>
  <c r="A2859" i="34"/>
  <c r="A2862" i="34"/>
  <c r="A2863" i="34"/>
  <c r="A2883" i="34"/>
  <c r="A2989" i="34"/>
  <c r="A3098" i="34"/>
  <c r="A3101" i="34"/>
  <c r="A3110" i="34"/>
  <c r="A3125" i="34"/>
  <c r="A3172" i="34"/>
  <c r="A2892" i="34"/>
  <c r="A2925" i="34"/>
  <c r="A2911" i="34"/>
  <c r="A2917" i="34"/>
  <c r="A2919" i="34"/>
  <c r="A2920" i="34"/>
  <c r="A2909" i="34"/>
  <c r="A3073" i="34"/>
  <c r="A3081" i="34"/>
  <c r="A3089" i="34"/>
  <c r="A2991" i="34"/>
  <c r="A3103" i="34"/>
  <c r="A3111" i="34"/>
  <c r="A3113" i="34"/>
  <c r="A3114" i="34"/>
  <c r="A2992" i="34"/>
  <c r="A2994" i="34"/>
  <c r="A3135" i="34"/>
  <c r="A3143" i="34"/>
  <c r="A3173" i="34"/>
  <c r="A3175" i="34"/>
  <c r="A3176" i="34"/>
  <c r="A3183" i="34"/>
  <c r="A3077" i="34"/>
  <c r="A3085" i="34"/>
  <c r="A2987" i="34"/>
  <c r="A3105" i="34"/>
  <c r="A3106" i="34"/>
  <c r="A3119" i="34"/>
  <c r="A3121" i="34"/>
  <c r="A3122" i="34"/>
  <c r="A2995" i="34"/>
  <c r="A3139" i="34"/>
  <c r="A3144" i="34"/>
  <c r="A3167" i="34"/>
  <c r="A3168" i="34"/>
  <c r="A3181" i="34"/>
  <c r="A3184" i="34"/>
  <c r="A2937" i="34"/>
  <c r="A2972" i="34"/>
  <c r="A2976" i="34"/>
  <c r="A2977" i="34"/>
  <c r="A3002" i="34"/>
  <c r="A3003" i="34"/>
  <c r="A3010" i="34"/>
  <c r="A3011" i="34"/>
  <c r="A3018" i="34"/>
  <c r="A3019" i="34"/>
  <c r="A3026" i="34"/>
  <c r="A3039" i="34"/>
  <c r="A3047" i="34"/>
  <c r="A3049" i="34"/>
  <c r="A3050" i="34"/>
  <c r="A3061" i="34"/>
  <c r="A3067" i="34"/>
  <c r="A2847" i="34"/>
  <c r="A2850" i="34"/>
  <c r="A3059" i="34"/>
  <c r="A3062" i="34"/>
  <c r="A2846" i="34"/>
  <c r="A2984" i="34"/>
  <c r="A2985" i="34"/>
  <c r="A3006" i="34"/>
  <c r="A3007" i="34"/>
  <c r="A3014" i="34"/>
  <c r="A3015" i="34"/>
  <c r="A3022" i="34"/>
  <c r="A3023" i="34"/>
  <c r="A3027" i="34"/>
  <c r="A3041" i="34"/>
  <c r="A3042" i="34"/>
  <c r="A2851" i="34"/>
  <c r="A2854" i="34"/>
  <c r="A2893" i="34"/>
  <c r="A2905" i="34"/>
  <c r="A2907" i="34"/>
  <c r="A2908" i="34"/>
  <c r="A2921" i="34"/>
  <c r="A2923" i="34"/>
  <c r="A2924" i="34"/>
  <c r="A2842" i="34"/>
  <c r="A2843" i="34"/>
  <c r="A2895" i="34"/>
  <c r="A2896" i="34"/>
  <c r="A2899" i="34"/>
  <c r="A2900" i="34"/>
  <c r="A2913" i="34"/>
  <c r="A2915" i="34"/>
  <c r="A2916" i="34"/>
  <c r="A2929" i="34"/>
  <c r="A3235" i="34"/>
  <c r="A3227" i="34"/>
  <c r="A3228" i="34"/>
  <c r="A2931" i="34"/>
  <c r="A2932" i="34"/>
  <c r="A2940" i="34"/>
  <c r="A2941" i="34"/>
  <c r="A2944" i="34"/>
  <c r="A2945" i="34"/>
  <c r="A2950" i="34"/>
  <c r="A2960" i="34"/>
  <c r="A2961" i="34"/>
  <c r="A2968" i="34"/>
  <c r="A2969" i="34"/>
  <c r="A2980" i="34"/>
  <c r="A2981" i="34"/>
  <c r="A2998" i="34"/>
  <c r="A2999" i="34"/>
  <c r="A2804" i="34"/>
  <c r="A2808" i="34"/>
  <c r="A2812" i="34"/>
  <c r="A2816" i="34"/>
  <c r="A2820" i="34"/>
  <c r="A2824" i="34"/>
  <c r="A2828" i="34"/>
  <c r="A2832" i="34"/>
  <c r="A2836" i="34"/>
  <c r="A2840" i="34"/>
  <c r="A2844" i="34"/>
  <c r="A2855" i="34"/>
  <c r="A2942" i="34"/>
  <c r="A2946" i="34"/>
  <c r="A2956" i="34"/>
  <c r="A2957" i="34"/>
  <c r="A2803" i="34"/>
  <c r="A2807" i="34"/>
  <c r="A2811" i="34"/>
  <c r="A2815" i="34"/>
  <c r="A2819" i="34"/>
  <c r="A2823" i="34"/>
  <c r="A2827" i="34"/>
  <c r="A2831" i="34"/>
  <c r="A2835" i="34"/>
  <c r="A2841" i="34"/>
  <c r="A2845" i="34"/>
  <c r="A2848" i="34"/>
  <c r="A2852" i="34"/>
  <c r="A2856" i="34"/>
  <c r="A2849" i="34"/>
  <c r="A2853" i="34"/>
  <c r="A2857" i="34"/>
  <c r="A2861" i="34"/>
  <c r="A2865" i="34"/>
  <c r="A2869" i="34"/>
  <c r="A2873" i="34"/>
  <c r="A2877" i="34"/>
  <c r="A2881" i="34"/>
  <c r="A2885" i="34"/>
  <c r="A2888" i="34"/>
  <c r="A2898" i="34"/>
  <c r="A2860" i="34"/>
  <c r="A2864" i="34"/>
  <c r="A2868" i="34"/>
  <c r="A2872" i="34"/>
  <c r="A2876" i="34"/>
  <c r="A2880" i="34"/>
  <c r="A2884" i="34"/>
  <c r="A2889" i="34"/>
  <c r="A2897" i="34"/>
  <c r="A2890" i="34"/>
  <c r="A2894" i="34"/>
  <c r="A2902" i="34"/>
  <c r="A2906" i="34"/>
  <c r="A2910" i="34"/>
  <c r="A2914" i="34"/>
  <c r="A2918" i="34"/>
  <c r="A2922" i="34"/>
  <c r="A2926" i="34"/>
  <c r="A3195" i="34"/>
  <c r="A3196" i="34"/>
  <c r="A3219" i="34"/>
  <c r="A3220" i="34"/>
  <c r="A3236" i="34"/>
  <c r="A3187" i="34"/>
  <c r="A3188" i="34"/>
  <c r="A3252" i="34"/>
  <c r="A3276" i="34"/>
  <c r="A3203" i="34"/>
  <c r="A3204" i="34"/>
  <c r="A3253" i="34"/>
  <c r="A3272" i="34"/>
  <c r="A3275" i="34"/>
  <c r="A2930" i="34"/>
  <c r="A2934" i="34"/>
  <c r="A2938" i="34"/>
  <c r="A2973" i="34"/>
  <c r="A3299" i="34"/>
  <c r="A2962" i="34"/>
  <c r="A2966" i="34"/>
  <c r="A2970" i="34"/>
  <c r="A2978" i="34"/>
  <c r="A3291" i="34"/>
  <c r="A2939" i="34"/>
  <c r="A2943" i="34"/>
  <c r="A2947" i="34"/>
  <c r="A2951" i="34"/>
  <c r="A2955" i="34"/>
  <c r="A2959" i="34"/>
  <c r="A2963" i="34"/>
  <c r="A2967" i="34"/>
  <c r="A2974" i="34"/>
  <c r="A2971" i="34"/>
  <c r="A2975" i="34"/>
  <c r="A2979" i="34"/>
  <c r="A2983" i="34"/>
  <c r="A2997" i="34"/>
  <c r="A3001" i="34"/>
  <c r="A3005" i="34"/>
  <c r="A3009" i="34"/>
  <c r="A3013" i="34"/>
  <c r="A3017" i="34"/>
  <c r="A3021" i="34"/>
  <c r="A3025" i="34"/>
  <c r="A3028" i="34"/>
  <c r="A3036" i="34"/>
  <c r="A3044" i="34"/>
  <c r="A2982" i="34"/>
  <c r="A2996" i="34"/>
  <c r="A3000" i="34"/>
  <c r="A3004" i="34"/>
  <c r="A3008" i="34"/>
  <c r="A3012" i="34"/>
  <c r="A3016" i="34"/>
  <c r="A3020" i="34"/>
  <c r="A3024" i="34"/>
  <c r="A3035" i="34"/>
  <c r="A3043" i="34"/>
  <c r="A3032" i="34"/>
  <c r="A3040" i="34"/>
  <c r="A3048" i="34"/>
  <c r="A3052" i="34"/>
  <c r="A3056" i="34"/>
  <c r="A3060" i="34"/>
  <c r="A3064" i="34"/>
  <c r="A3233" i="34"/>
  <c r="A3240" i="34"/>
  <c r="A3244" i="34"/>
  <c r="A3257" i="34"/>
  <c r="A3191" i="34"/>
  <c r="A3192" i="34"/>
  <c r="A3199" i="34"/>
  <c r="A3200" i="34"/>
  <c r="A3207" i="34"/>
  <c r="A3208" i="34"/>
  <c r="A3215" i="34"/>
  <c r="A3216" i="34"/>
  <c r="A3223" i="34"/>
  <c r="A3224" i="34"/>
  <c r="A3231" i="34"/>
  <c r="A3232" i="34"/>
  <c r="A3260" i="34"/>
  <c r="A3249" i="34"/>
  <c r="A3261" i="34"/>
  <c r="A3269" i="34"/>
  <c r="A3280" i="34"/>
  <c r="A3283" i="34"/>
  <c r="A3256" i="34"/>
  <c r="A3268" i="34"/>
  <c r="A3279" i="34"/>
  <c r="A3068" i="34"/>
  <c r="A3072" i="34"/>
  <c r="A3076" i="34"/>
  <c r="A3080" i="34"/>
  <c r="A3084" i="34"/>
  <c r="A3088" i="34"/>
  <c r="A2986" i="34"/>
  <c r="A2990" i="34"/>
  <c r="A3099" i="34"/>
  <c r="A3096" i="34"/>
  <c r="A3108" i="34"/>
  <c r="A3264" i="34"/>
  <c r="A3265" i="34"/>
  <c r="A3273" i="34"/>
  <c r="A3277" i="34"/>
  <c r="A3070" i="34"/>
  <c r="A3074" i="34"/>
  <c r="A3078" i="34"/>
  <c r="A3082" i="34"/>
  <c r="A3086" i="34"/>
  <c r="A3090" i="34"/>
  <c r="A2988" i="34"/>
  <c r="A3092" i="34"/>
  <c r="A3095" i="34"/>
  <c r="A3069" i="34"/>
  <c r="A3100" i="34"/>
  <c r="A3104" i="34"/>
  <c r="A3112" i="34"/>
  <c r="A3116" i="34"/>
  <c r="A3120" i="34"/>
  <c r="A3124" i="34"/>
  <c r="A2993" i="34"/>
  <c r="A3129" i="34"/>
  <c r="A3132" i="34"/>
  <c r="A3136" i="34"/>
  <c r="A3140" i="34"/>
  <c r="A3145" i="34"/>
  <c r="A3153" i="34"/>
  <c r="A3146" i="34"/>
  <c r="A3150" i="34"/>
  <c r="A3127" i="34"/>
  <c r="A3131" i="34"/>
  <c r="A3134" i="34"/>
  <c r="A3138" i="34"/>
  <c r="A3142" i="34"/>
  <c r="A3149" i="34"/>
  <c r="A3154" i="34"/>
  <c r="A3170" i="34"/>
  <c r="A3174" i="34"/>
  <c r="A3178" i="34"/>
  <c r="A3182" i="34"/>
  <c r="A3186" i="34"/>
  <c r="A3190" i="34"/>
  <c r="A3194" i="34"/>
  <c r="A3198" i="34"/>
  <c r="A3202" i="34"/>
  <c r="A3206" i="34"/>
  <c r="A3210" i="34"/>
  <c r="A3214" i="34"/>
  <c r="A3218" i="34"/>
  <c r="A3222" i="34"/>
  <c r="A3226" i="34"/>
  <c r="A3230" i="34"/>
  <c r="A3237" i="34"/>
  <c r="A3241" i="34"/>
  <c r="A3245" i="34"/>
  <c r="A3189" i="34"/>
  <c r="A3193" i="34"/>
  <c r="A3197" i="34"/>
  <c r="A3201" i="34"/>
  <c r="A3205" i="34"/>
  <c r="A3209" i="34"/>
  <c r="A3213" i="34"/>
  <c r="A3217" i="34"/>
  <c r="A3221" i="34"/>
  <c r="A3225" i="34"/>
  <c r="A3229" i="34"/>
  <c r="A3234" i="34"/>
  <c r="A3246" i="34"/>
  <c r="A3238" i="34"/>
  <c r="A3242" i="34"/>
  <c r="A3239" i="34"/>
  <c r="A3243" i="34"/>
  <c r="A3247" i="34"/>
  <c r="A3251" i="34"/>
  <c r="A3255" i="34"/>
  <c r="A3259" i="34"/>
  <c r="A3263" i="34"/>
  <c r="A3267" i="34"/>
  <c r="A3271" i="34"/>
  <c r="A3274" i="34"/>
  <c r="A3284" i="34"/>
  <c r="A3250" i="34"/>
  <c r="A3254" i="34"/>
  <c r="A3258" i="34"/>
  <c r="A3262" i="34"/>
  <c r="A3266" i="34"/>
  <c r="A3270" i="34"/>
  <c r="A3281" i="34"/>
  <c r="A3285" i="34"/>
  <c r="A3278" i="34"/>
  <c r="A3282" i="34"/>
  <c r="A3286" i="34"/>
  <c r="A3290" i="34"/>
  <c r="A3294" i="34"/>
  <c r="A3298" i="34"/>
  <c r="A3302" i="34"/>
  <c r="A3289" i="34"/>
  <c r="A3293" i="34"/>
  <c r="A3297" i="34"/>
  <c r="A3301" i="34"/>
  <c r="A3288" i="34"/>
  <c r="A3292" i="34"/>
  <c r="A3296" i="34"/>
  <c r="A3300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395" i="34"/>
  <c r="C2396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C2012" i="34" l="1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T210" i="60" l="1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1817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8" i="34" l="1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1817" i="34"/>
  <c r="K1814" i="34" l="1"/>
  <c r="K1815" i="34"/>
  <c r="K1816" i="34"/>
  <c r="C1813" i="34"/>
  <c r="C1814" i="34"/>
  <c r="C1815" i="34"/>
  <c r="C1816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00" i="34"/>
  <c r="B1369" i="34" l="1"/>
  <c r="T1369" i="34" l="1"/>
  <c r="U1369" i="34"/>
  <c r="R1369" i="34"/>
  <c r="Z1369" i="34"/>
  <c r="S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B682" i="34" s="1"/>
  <c r="C583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U682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099" i="34"/>
  <c r="C1099" i="34"/>
  <c r="B1099" i="34" s="1"/>
  <c r="K1102" i="34"/>
  <c r="C1102" i="34"/>
  <c r="B1102" i="34" s="1"/>
  <c r="K1101" i="34"/>
  <c r="C1101" i="34"/>
  <c r="B1101" i="34" s="1"/>
  <c r="K1100" i="34"/>
  <c r="C1100" i="34"/>
  <c r="B1100" i="34" s="1"/>
  <c r="I1098" i="34"/>
  <c r="K1098" i="34" s="1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646" i="34"/>
  <c r="K647" i="34"/>
  <c r="K648" i="34"/>
  <c r="K649" i="34"/>
  <c r="K650" i="34"/>
  <c r="K652" i="34"/>
  <c r="K653" i="34"/>
  <c r="K654" i="34"/>
  <c r="K655" i="34"/>
  <c r="K645" i="34"/>
  <c r="I651" i="34"/>
  <c r="K651" i="34" s="1"/>
  <c r="C651" i="34"/>
  <c r="B651" i="34" s="1"/>
  <c r="C650" i="34"/>
  <c r="B650" i="34" s="1"/>
  <c r="C649" i="34"/>
  <c r="B649" i="34" s="1"/>
  <c r="C652" i="34"/>
  <c r="B652" i="34" s="1"/>
  <c r="C648" i="34"/>
  <c r="B648" i="34" s="1"/>
  <c r="C647" i="34"/>
  <c r="B647" i="34" s="1"/>
  <c r="C646" i="34"/>
  <c r="B646" i="34" s="1"/>
  <c r="C645" i="34"/>
  <c r="B645" i="34" s="1"/>
  <c r="C655" i="34"/>
  <c r="B655" i="34" s="1"/>
  <c r="C654" i="34"/>
  <c r="B654" i="34" s="1"/>
  <c r="C653" i="34"/>
  <c r="B653" i="34" s="1"/>
  <c r="K608" i="34"/>
  <c r="C608" i="34"/>
  <c r="B608" i="34" s="1"/>
  <c r="K607" i="34"/>
  <c r="C607" i="34"/>
  <c r="B607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U601" i="34" l="1"/>
  <c r="Z601" i="34"/>
  <c r="U603" i="34"/>
  <c r="Z603" i="34"/>
  <c r="U605" i="34"/>
  <c r="Z605" i="34"/>
  <c r="U607" i="34"/>
  <c r="Z607" i="34"/>
  <c r="U653" i="34"/>
  <c r="Z653" i="34"/>
  <c r="Z646" i="34"/>
  <c r="U646" i="34"/>
  <c r="U649" i="34"/>
  <c r="Z649" i="34"/>
  <c r="Z1094" i="34"/>
  <c r="U1094" i="34"/>
  <c r="Z1096" i="34"/>
  <c r="U1096" i="34"/>
  <c r="Z1098" i="34"/>
  <c r="U1098" i="34"/>
  <c r="U1101" i="34"/>
  <c r="Z1101" i="34"/>
  <c r="U1099" i="34"/>
  <c r="Z1099" i="34"/>
  <c r="U1127" i="34"/>
  <c r="Z1127" i="34"/>
  <c r="U1129" i="34"/>
  <c r="Z1129" i="34"/>
  <c r="U1131" i="34"/>
  <c r="Z1131" i="34"/>
  <c r="U1133" i="34"/>
  <c r="Z1133" i="34"/>
  <c r="U1135" i="34"/>
  <c r="Z1135" i="34"/>
  <c r="U1137" i="34"/>
  <c r="Z1137" i="34"/>
  <c r="U1139" i="34"/>
  <c r="Z1139" i="34"/>
  <c r="U1141" i="34"/>
  <c r="Z1141" i="34"/>
  <c r="U1311" i="34"/>
  <c r="Z1311" i="34"/>
  <c r="U1313" i="34"/>
  <c r="Z1313" i="34"/>
  <c r="U1315" i="34"/>
  <c r="Z1315" i="34"/>
  <c r="U1317" i="34"/>
  <c r="Z1317" i="34"/>
  <c r="U309" i="34"/>
  <c r="Z309" i="34"/>
  <c r="U311" i="34"/>
  <c r="Z311" i="34"/>
  <c r="U313" i="34"/>
  <c r="Z313" i="34"/>
  <c r="U315" i="34"/>
  <c r="Z315" i="34"/>
  <c r="Z654" i="34"/>
  <c r="U654" i="34"/>
  <c r="U647" i="34"/>
  <c r="Z647" i="34"/>
  <c r="Z650" i="34"/>
  <c r="U650" i="34"/>
  <c r="U600" i="34"/>
  <c r="Z600" i="34"/>
  <c r="U604" i="34"/>
  <c r="Z604" i="34"/>
  <c r="U606" i="34"/>
  <c r="Z606" i="34"/>
  <c r="U608" i="34"/>
  <c r="Z608" i="34"/>
  <c r="U655" i="34"/>
  <c r="Z655" i="34"/>
  <c r="Z648" i="34"/>
  <c r="U648" i="34"/>
  <c r="U651" i="34"/>
  <c r="Z651" i="34"/>
  <c r="U1093" i="34"/>
  <c r="Z1093" i="34"/>
  <c r="U1095" i="34"/>
  <c r="Z1095" i="34"/>
  <c r="U1097" i="34"/>
  <c r="Z1097" i="34"/>
  <c r="Z1100" i="34"/>
  <c r="U1100" i="34"/>
  <c r="Z1102" i="34"/>
  <c r="U1102" i="34"/>
  <c r="Z1126" i="34"/>
  <c r="U1126" i="34"/>
  <c r="Z1128" i="34"/>
  <c r="U1128" i="34"/>
  <c r="Z1130" i="34"/>
  <c r="U1130" i="34"/>
  <c r="Z1132" i="34"/>
  <c r="U1132" i="34"/>
  <c r="Z1134" i="34"/>
  <c r="U1134" i="34"/>
  <c r="Z1136" i="34"/>
  <c r="U1136" i="34"/>
  <c r="Z1138" i="34"/>
  <c r="U1138" i="34"/>
  <c r="Z1140" i="34"/>
  <c r="U1140" i="34"/>
  <c r="Z1310" i="34"/>
  <c r="U1310" i="34"/>
  <c r="Z1312" i="34"/>
  <c r="U1312" i="34"/>
  <c r="Z1314" i="34"/>
  <c r="U1314" i="34"/>
  <c r="Z1316" i="34"/>
  <c r="U1316" i="34"/>
  <c r="U308" i="34"/>
  <c r="Z308" i="34"/>
  <c r="U310" i="34"/>
  <c r="Z310" i="34"/>
  <c r="U312" i="34"/>
  <c r="Z312" i="34"/>
  <c r="U314" i="34"/>
  <c r="Z314" i="34"/>
  <c r="U316" i="34"/>
  <c r="Z316" i="34"/>
  <c r="U599" i="34"/>
  <c r="Z599" i="34"/>
  <c r="U602" i="34"/>
  <c r="Z602" i="34"/>
  <c r="U645" i="34"/>
  <c r="Z645" i="34"/>
  <c r="Z652" i="34"/>
  <c r="U652" i="34"/>
  <c r="AC317" i="34"/>
  <c r="AC1318" i="34"/>
  <c r="AC1142" i="34"/>
  <c r="AC1103" i="34"/>
  <c r="AC656" i="34"/>
  <c r="AC609" i="34"/>
  <c r="K597" i="34" l="1"/>
  <c r="C597" i="34"/>
  <c r="B597" i="34" s="1"/>
  <c r="K596" i="34"/>
  <c r="C596" i="34"/>
  <c r="B596" i="34" s="1"/>
  <c r="K595" i="34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3" i="34" l="1"/>
  <c r="Z463" i="34"/>
  <c r="U465" i="34"/>
  <c r="Z465" i="34"/>
  <c r="U588" i="34"/>
  <c r="Z588" i="34"/>
  <c r="U590" i="34"/>
  <c r="Z590" i="34"/>
  <c r="U592" i="34"/>
  <c r="Z592" i="34"/>
  <c r="U594" i="34"/>
  <c r="Z594" i="34"/>
  <c r="U596" i="34"/>
  <c r="Z596" i="34"/>
  <c r="U461" i="34"/>
  <c r="Z461" i="34"/>
  <c r="U464" i="34"/>
  <c r="Z464" i="34"/>
  <c r="U466" i="34"/>
  <c r="Z466" i="34"/>
  <c r="U589" i="34"/>
  <c r="Z589" i="34"/>
  <c r="U591" i="34"/>
  <c r="Z591" i="34"/>
  <c r="U593" i="34"/>
  <c r="Z593" i="34"/>
  <c r="U595" i="34"/>
  <c r="Z595" i="34"/>
  <c r="U597" i="34"/>
  <c r="Z597" i="34"/>
  <c r="U462" i="34"/>
  <c r="Z462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C1703" i="34"/>
  <c r="B1703" i="34" s="1"/>
  <c r="C1649" i="34"/>
  <c r="B1649" i="34" s="1"/>
  <c r="C1547" i="34"/>
  <c r="B1547" i="34" s="1"/>
  <c r="C1458" i="34"/>
  <c r="B1458" i="34" s="1"/>
  <c r="C1327" i="34"/>
  <c r="B1327" i="34" s="1"/>
  <c r="C1114" i="34"/>
  <c r="B1114" i="34" s="1"/>
  <c r="C943" i="34"/>
  <c r="B943" i="34" s="1"/>
  <c r="C657" i="34"/>
  <c r="B657" i="34" s="1"/>
  <c r="C468" i="34"/>
  <c r="B468" i="34" s="1"/>
  <c r="C261" i="34"/>
  <c r="B261" i="34" s="1"/>
  <c r="C145" i="34"/>
  <c r="B145" i="34" s="1"/>
  <c r="U1327" i="34" l="1"/>
  <c r="Z1327" i="34"/>
  <c r="U1649" i="34"/>
  <c r="Z1649" i="34"/>
  <c r="U657" i="34"/>
  <c r="Z657" i="34"/>
  <c r="Z1458" i="34"/>
  <c r="U1458" i="34"/>
  <c r="U1797" i="34"/>
  <c r="Z1797" i="34"/>
  <c r="U261" i="34"/>
  <c r="Z261" i="34"/>
  <c r="U468" i="34"/>
  <c r="Z468" i="34"/>
  <c r="U1703" i="34"/>
  <c r="Z1703" i="34"/>
  <c r="U145" i="34"/>
  <c r="Z145" i="34"/>
  <c r="Z943" i="34"/>
  <c r="U943" i="34"/>
  <c r="U1547" i="34"/>
  <c r="Z1547" i="34"/>
  <c r="Z1114" i="34"/>
  <c r="U1114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3" i="34" l="1"/>
  <c r="B1210" i="34"/>
  <c r="B1052" i="34"/>
  <c r="B977" i="34"/>
  <c r="B1111" i="34"/>
  <c r="B983" i="34"/>
  <c r="B871" i="34"/>
  <c r="B1022" i="34"/>
  <c r="B754" i="34"/>
  <c r="B755" i="34"/>
  <c r="B551" i="34"/>
  <c r="B531" i="34"/>
  <c r="B772" i="34"/>
  <c r="Z1022" i="34" l="1"/>
  <c r="U1022" i="34"/>
  <c r="U977" i="34"/>
  <c r="Z977" i="34"/>
  <c r="Z871" i="34"/>
  <c r="U871" i="34"/>
  <c r="Z1052" i="34"/>
  <c r="U1052" i="34"/>
  <c r="U531" i="34"/>
  <c r="Z531" i="34"/>
  <c r="U755" i="34"/>
  <c r="Z755" i="34"/>
  <c r="U983" i="34"/>
  <c r="Z983" i="34"/>
  <c r="Z1210" i="34"/>
  <c r="U1210" i="34"/>
  <c r="U551" i="34"/>
  <c r="Z551" i="34"/>
  <c r="Z772" i="34"/>
  <c r="U772" i="34"/>
  <c r="Z754" i="34"/>
  <c r="U754" i="34"/>
  <c r="U1111" i="34"/>
  <c r="Z1111" i="34"/>
  <c r="U1143" i="34"/>
  <c r="Z1143" i="34"/>
  <c r="B736" i="34"/>
  <c r="B583" i="34"/>
  <c r="U583" i="34" l="1"/>
  <c r="Z583" i="34"/>
  <c r="Z736" i="34"/>
  <c r="U736" i="34"/>
  <c r="B1253" i="34"/>
  <c r="B1250" i="34"/>
  <c r="B1223" i="34"/>
  <c r="B1216" i="34"/>
  <c r="B356" i="34"/>
  <c r="B1654" i="34"/>
  <c r="B1632" i="34"/>
  <c r="B1617" i="34"/>
  <c r="B1488" i="34"/>
  <c r="B1471" i="34"/>
  <c r="B1438" i="34"/>
  <c r="B1434" i="34"/>
  <c r="B1394" i="34"/>
  <c r="B1387" i="34"/>
  <c r="B1379" i="34"/>
  <c r="Z1434" i="34" l="1"/>
  <c r="U1434" i="34"/>
  <c r="U1617" i="34"/>
  <c r="Z1617" i="34"/>
  <c r="Z1216" i="34"/>
  <c r="U1216" i="34"/>
  <c r="U1632" i="34"/>
  <c r="Z1632" i="34"/>
  <c r="Z1438" i="34"/>
  <c r="U1438" i="34"/>
  <c r="U1387" i="34"/>
  <c r="Z1387" i="34"/>
  <c r="U1471" i="34"/>
  <c r="Z1471" i="34"/>
  <c r="U1654" i="34"/>
  <c r="Z1654" i="34"/>
  <c r="Z1250" i="34"/>
  <c r="U1250" i="34"/>
  <c r="U1379" i="34"/>
  <c r="Z1379" i="34"/>
  <c r="U1223" i="34"/>
  <c r="Z1223" i="34"/>
  <c r="Z1394" i="34"/>
  <c r="U1394" i="34"/>
  <c r="Z1488" i="34"/>
  <c r="U1488" i="34"/>
  <c r="U356" i="34"/>
  <c r="Z356" i="34"/>
  <c r="U1253" i="34"/>
  <c r="Z1253" i="34"/>
  <c r="B1171" i="34"/>
  <c r="B1164" i="34"/>
  <c r="B1155" i="34"/>
  <c r="B1125" i="34"/>
  <c r="B1108" i="34"/>
  <c r="B1076" i="34"/>
  <c r="B1059" i="34"/>
  <c r="K1039" i="34"/>
  <c r="B1039" i="34"/>
  <c r="B1035" i="34"/>
  <c r="B995" i="34"/>
  <c r="B971" i="34"/>
  <c r="B878" i="34"/>
  <c r="B867" i="34"/>
  <c r="B824" i="34"/>
  <c r="B803" i="34"/>
  <c r="B766" i="34"/>
  <c r="B763" i="34"/>
  <c r="B728" i="34"/>
  <c r="B720" i="34"/>
  <c r="B637" i="34"/>
  <c r="B573" i="34"/>
  <c r="B96" i="34"/>
  <c r="B1787" i="34"/>
  <c r="B1783" i="34"/>
  <c r="B1779" i="34"/>
  <c r="B1776" i="34"/>
  <c r="B413" i="34"/>
  <c r="B338" i="34"/>
  <c r="B1069" i="34"/>
  <c r="B956" i="34"/>
  <c r="B892" i="34"/>
  <c r="B424" i="34"/>
  <c r="B1732" i="34"/>
  <c r="B1722" i="34"/>
  <c r="B1717" i="34"/>
  <c r="U892" i="34" l="1"/>
  <c r="Z892" i="34"/>
  <c r="Z803" i="34"/>
  <c r="U803" i="34"/>
  <c r="U971" i="34"/>
  <c r="Z971" i="34"/>
  <c r="U1125" i="34"/>
  <c r="Z1125" i="34"/>
  <c r="U1787" i="34"/>
  <c r="Z1787" i="34"/>
  <c r="U96" i="34"/>
  <c r="Z96" i="34"/>
  <c r="U824" i="34"/>
  <c r="Z824" i="34"/>
  <c r="U1059" i="34"/>
  <c r="Z1059" i="34"/>
  <c r="U1155" i="34"/>
  <c r="Z1155" i="34"/>
  <c r="U1717" i="34"/>
  <c r="Z1717" i="34"/>
  <c r="Z720" i="34"/>
  <c r="U720" i="34"/>
  <c r="Z956" i="34"/>
  <c r="U956" i="34"/>
  <c r="Z728" i="34"/>
  <c r="U728" i="34"/>
  <c r="U995" i="34"/>
  <c r="Z995" i="34"/>
  <c r="U1732" i="34"/>
  <c r="Z1732" i="34"/>
  <c r="U1069" i="34"/>
  <c r="Z1069" i="34"/>
  <c r="U1779" i="34"/>
  <c r="Z1779" i="34"/>
  <c r="U573" i="34"/>
  <c r="Z573" i="34"/>
  <c r="U763" i="34"/>
  <c r="Z763" i="34"/>
  <c r="Z867" i="34"/>
  <c r="U867" i="34"/>
  <c r="U1035" i="34"/>
  <c r="Z1035" i="34"/>
  <c r="Z1076" i="34"/>
  <c r="U1076" i="34"/>
  <c r="Z1164" i="34"/>
  <c r="U1164" i="34"/>
  <c r="U413" i="34"/>
  <c r="Z413" i="34"/>
  <c r="U1722" i="34"/>
  <c r="Z1722" i="34"/>
  <c r="U1776" i="34"/>
  <c r="Z1776" i="34"/>
  <c r="U424" i="34"/>
  <c r="Z424" i="34"/>
  <c r="U338" i="34"/>
  <c r="Z338" i="34"/>
  <c r="U1783" i="34"/>
  <c r="Z1783" i="34"/>
  <c r="U637" i="34"/>
  <c r="Z637" i="34"/>
  <c r="Z766" i="34"/>
  <c r="U766" i="34"/>
  <c r="U878" i="34"/>
  <c r="Z878" i="34"/>
  <c r="U1039" i="34"/>
  <c r="Z1039" i="34"/>
  <c r="Z1108" i="34"/>
  <c r="U1108" i="34"/>
  <c r="U1171" i="34"/>
  <c r="Z1171" i="34"/>
  <c r="B1324" i="34"/>
  <c r="B1273" i="34"/>
  <c r="Z1324" i="34" l="1"/>
  <c r="U1324" i="34"/>
  <c r="U1273" i="34"/>
  <c r="Z1273" i="34"/>
  <c r="B1517" i="34"/>
  <c r="U1517" i="34" l="1"/>
  <c r="Z1517" i="34"/>
  <c r="C1474" i="34"/>
  <c r="B1474" i="34" s="1"/>
  <c r="Z1474" i="34" l="1"/>
  <c r="U1474" i="34"/>
  <c r="B1043" i="34"/>
  <c r="B1045" i="34"/>
  <c r="C1113" i="34"/>
  <c r="B1113" i="34" s="1"/>
  <c r="C1112" i="34"/>
  <c r="B1112" i="34" s="1"/>
  <c r="Z1112" i="34" l="1"/>
  <c r="U1112" i="34"/>
  <c r="U1113" i="34"/>
  <c r="Z1113" i="34"/>
  <c r="T1045" i="34"/>
  <c r="U1045" i="34"/>
  <c r="R1045" i="34"/>
  <c r="Z1045" i="34"/>
  <c r="S1045" i="34"/>
  <c r="T1043" i="34"/>
  <c r="U1043" i="34"/>
  <c r="R1043" i="34"/>
  <c r="Z1043" i="34"/>
  <c r="S1043" i="34"/>
  <c r="C11" i="15"/>
  <c r="C22" i="15"/>
  <c r="C434" i="34" l="1"/>
  <c r="B434" i="34" s="1"/>
  <c r="B279" i="34"/>
  <c r="C1794" i="34"/>
  <c r="C1795" i="34"/>
  <c r="C1796" i="34"/>
  <c r="C1092" i="34"/>
  <c r="B1092" i="34" s="1"/>
  <c r="Z1092" i="34" l="1"/>
  <c r="U1092" i="34"/>
  <c r="U279" i="34"/>
  <c r="Z279" i="34"/>
  <c r="U434" i="34"/>
  <c r="Z434" i="34"/>
  <c r="C670" i="34"/>
  <c r="B670" i="34" s="1"/>
  <c r="Z670" i="34" l="1"/>
  <c r="U670" i="34"/>
  <c r="C1088" i="34"/>
  <c r="B1088" i="34" s="1"/>
  <c r="C562" i="34"/>
  <c r="B562" i="34" s="1"/>
  <c r="C183" i="34"/>
  <c r="B183" i="34" s="1"/>
  <c r="C63" i="34"/>
  <c r="B63" i="34" s="1"/>
  <c r="U63" i="34" l="1"/>
  <c r="Z63" i="34"/>
  <c r="U183" i="34"/>
  <c r="Z183" i="34"/>
  <c r="U562" i="34"/>
  <c r="Z562" i="34"/>
  <c r="Z1088" i="34"/>
  <c r="U1088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Z809" i="34" l="1"/>
  <c r="U809" i="34"/>
  <c r="C874" i="34"/>
  <c r="B874" i="34" s="1"/>
  <c r="C870" i="34"/>
  <c r="B870" i="34" s="1"/>
  <c r="C862" i="34"/>
  <c r="B862" i="34" s="1"/>
  <c r="K859" i="34"/>
  <c r="C845" i="34"/>
  <c r="B845" i="34" s="1"/>
  <c r="U862" i="34" l="1"/>
  <c r="Z862" i="34"/>
  <c r="U870" i="34"/>
  <c r="Z870" i="34"/>
  <c r="Z845" i="34"/>
  <c r="U845" i="34"/>
  <c r="U874" i="34"/>
  <c r="Z874" i="34"/>
  <c r="C43" i="34"/>
  <c r="B43" i="34" s="1"/>
  <c r="C46" i="34"/>
  <c r="B46" i="34" s="1"/>
  <c r="C50" i="34"/>
  <c r="B50" i="34" s="1"/>
  <c r="C210" i="34"/>
  <c r="B210" i="34" s="1"/>
  <c r="C214" i="34"/>
  <c r="B214" i="34" s="1"/>
  <c r="U210" i="34" l="1"/>
  <c r="Z210" i="34"/>
  <c r="U50" i="34"/>
  <c r="Z50" i="34"/>
  <c r="U46" i="34"/>
  <c r="Z46" i="34"/>
  <c r="U214" i="34"/>
  <c r="Z214" i="34"/>
  <c r="U43" i="34"/>
  <c r="Z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3" i="34"/>
  <c r="B543" i="34" s="1"/>
  <c r="C500" i="34"/>
  <c r="B500" i="34" s="1"/>
  <c r="C559" i="34"/>
  <c r="B559" i="34" s="1"/>
  <c r="C587" i="34"/>
  <c r="B587" i="34" s="1"/>
  <c r="C663" i="34"/>
  <c r="B663" i="34" s="1"/>
  <c r="C674" i="34"/>
  <c r="B674" i="34" s="1"/>
  <c r="C687" i="34"/>
  <c r="B687" i="34" s="1"/>
  <c r="C690" i="34"/>
  <c r="B690" i="34" s="1"/>
  <c r="C709" i="34"/>
  <c r="B709" i="34" s="1"/>
  <c r="C739" i="34"/>
  <c r="B739" i="34" s="1"/>
  <c r="C771" i="34"/>
  <c r="B771" i="34" s="1"/>
  <c r="C786" i="34"/>
  <c r="B786" i="34" s="1"/>
  <c r="C808" i="34"/>
  <c r="B808" i="34" s="1"/>
  <c r="C834" i="34"/>
  <c r="B834" i="34" s="1"/>
  <c r="A41" i="70"/>
  <c r="A42" i="70"/>
  <c r="A43" i="70"/>
  <c r="A44" i="70"/>
  <c r="A45" i="70"/>
  <c r="A46" i="70"/>
  <c r="A47" i="70"/>
  <c r="A48" i="70"/>
  <c r="A49" i="70"/>
  <c r="C837" i="34"/>
  <c r="B837" i="34" s="1"/>
  <c r="C938" i="34"/>
  <c r="B938" i="34" s="1"/>
  <c r="C959" i="34"/>
  <c r="B959" i="34" s="1"/>
  <c r="C962" i="34"/>
  <c r="B962" i="34" s="1"/>
  <c r="C968" i="34"/>
  <c r="B968" i="34" s="1"/>
  <c r="C1021" i="34"/>
  <c r="B1021" i="34" s="1"/>
  <c r="C1027" i="34"/>
  <c r="B1027" i="34" s="1"/>
  <c r="C1062" i="34"/>
  <c r="B1062" i="34" s="1"/>
  <c r="C1174" i="34"/>
  <c r="B1174" i="34" s="1"/>
  <c r="C1177" i="34"/>
  <c r="B1177" i="34" s="1"/>
  <c r="C1182" i="34"/>
  <c r="B1182" i="34" s="1"/>
  <c r="C1226" i="34"/>
  <c r="B1226" i="34" s="1"/>
  <c r="C1233" i="34"/>
  <c r="B1233" i="34" s="1"/>
  <c r="C1293" i="34"/>
  <c r="B1293" i="34" s="1"/>
  <c r="C1297" i="34"/>
  <c r="B1297" i="34" s="1"/>
  <c r="C1296" i="34"/>
  <c r="B1296" i="34" s="1"/>
  <c r="C1309" i="34"/>
  <c r="B1309" i="34" s="1"/>
  <c r="C1332" i="34"/>
  <c r="B1332" i="34" s="1"/>
  <c r="C1336" i="34"/>
  <c r="B1336" i="34" s="1"/>
  <c r="C1339" i="34"/>
  <c r="B1339" i="34" s="1"/>
  <c r="C1348" i="34"/>
  <c r="B1348" i="34" s="1"/>
  <c r="C1359" i="34"/>
  <c r="B1359" i="34" s="1"/>
  <c r="C1364" i="34"/>
  <c r="B1364" i="34" s="1"/>
  <c r="C1405" i="34"/>
  <c r="B1405" i="34" s="1"/>
  <c r="C1453" i="34"/>
  <c r="B1453" i="34" s="1"/>
  <c r="C1483" i="34"/>
  <c r="B1483" i="34" s="1"/>
  <c r="C1504" i="34"/>
  <c r="B1504" i="34" s="1"/>
  <c r="C1508" i="34"/>
  <c r="B1508" i="34" s="1"/>
  <c r="C1515" i="34"/>
  <c r="B1515" i="34" s="1"/>
  <c r="C1528" i="34"/>
  <c r="B1528" i="34" s="1"/>
  <c r="C1570" i="34"/>
  <c r="B1570" i="34" s="1"/>
  <c r="C1587" i="34"/>
  <c r="B1587" i="34" s="1"/>
  <c r="C1597" i="34"/>
  <c r="B1597" i="34" s="1"/>
  <c r="C1601" i="34"/>
  <c r="B1601" i="34" s="1"/>
  <c r="C1606" i="34"/>
  <c r="B1606" i="34" s="1"/>
  <c r="C1658" i="34"/>
  <c r="B1658" i="34" s="1"/>
  <c r="C1666" i="34"/>
  <c r="B1666" i="34" s="1"/>
  <c r="C1686" i="34"/>
  <c r="B1686" i="34" s="1"/>
  <c r="C1699" i="34"/>
  <c r="B1699" i="34" s="1"/>
  <c r="C1727" i="34"/>
  <c r="B1727" i="34" s="1"/>
  <c r="C1741" i="34"/>
  <c r="B1741" i="34" s="1"/>
  <c r="C1747" i="34"/>
  <c r="B1747" i="34" s="1"/>
  <c r="C1754" i="34"/>
  <c r="B1754" i="34" s="1"/>
  <c r="C1757" i="34"/>
  <c r="B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K941" i="34"/>
  <c r="C941" i="34"/>
  <c r="B941" i="34" s="1"/>
  <c r="K940" i="34"/>
  <c r="C940" i="34"/>
  <c r="B940" i="34" s="1"/>
  <c r="C942" i="34"/>
  <c r="B942" i="34" s="1"/>
  <c r="K939" i="34"/>
  <c r="C939" i="34"/>
  <c r="B939" i="34" s="1"/>
  <c r="K691" i="34"/>
  <c r="C692" i="34"/>
  <c r="B692" i="34" s="1"/>
  <c r="C691" i="34"/>
  <c r="B691" i="34" s="1"/>
  <c r="C656" i="34"/>
  <c r="B656" i="34" s="1"/>
  <c r="C609" i="34"/>
  <c r="B609" i="34" s="1"/>
  <c r="C598" i="34"/>
  <c r="B598" i="34" s="1"/>
  <c r="K541" i="34"/>
  <c r="C541" i="34"/>
  <c r="B541" i="34" s="1"/>
  <c r="K540" i="34"/>
  <c r="C540" i="34"/>
  <c r="B540" i="34" s="1"/>
  <c r="C542" i="34"/>
  <c r="B542" i="34" s="1"/>
  <c r="K539" i="34"/>
  <c r="C539" i="34"/>
  <c r="B539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21" i="34"/>
  <c r="C921" i="34"/>
  <c r="B921" i="34" s="1"/>
  <c r="K927" i="34"/>
  <c r="C927" i="34"/>
  <c r="B927" i="34" s="1"/>
  <c r="K918" i="34"/>
  <c r="C918" i="34"/>
  <c r="B918" i="34" s="1"/>
  <c r="K911" i="34"/>
  <c r="C911" i="34"/>
  <c r="B911" i="34" s="1"/>
  <c r="K928" i="34"/>
  <c r="C928" i="34"/>
  <c r="B928" i="34" s="1"/>
  <c r="K926" i="34"/>
  <c r="C926" i="34"/>
  <c r="B926" i="34" s="1"/>
  <c r="K905" i="34"/>
  <c r="C905" i="34"/>
  <c r="B905" i="34" s="1"/>
  <c r="K920" i="34"/>
  <c r="C920" i="34"/>
  <c r="B920" i="34" s="1"/>
  <c r="K913" i="34"/>
  <c r="C913" i="34"/>
  <c r="B913" i="34" s="1"/>
  <c r="K923" i="34"/>
  <c r="C923" i="34"/>
  <c r="B923" i="34" s="1"/>
  <c r="K909" i="34"/>
  <c r="C909" i="34"/>
  <c r="B909" i="34" s="1"/>
  <c r="K929" i="34"/>
  <c r="C929" i="34"/>
  <c r="B929" i="34" s="1"/>
  <c r="K915" i="34"/>
  <c r="C915" i="34"/>
  <c r="B915" i="34" s="1"/>
  <c r="K916" i="34"/>
  <c r="C916" i="34"/>
  <c r="B916" i="34" s="1"/>
  <c r="K917" i="34"/>
  <c r="C917" i="34"/>
  <c r="B917" i="34" s="1"/>
  <c r="K903" i="34"/>
  <c r="C903" i="34"/>
  <c r="B903" i="34" s="1"/>
  <c r="K932" i="34"/>
  <c r="C932" i="34"/>
  <c r="B932" i="34" s="1"/>
  <c r="K910" i="34"/>
  <c r="C910" i="34"/>
  <c r="B910" i="34" s="1"/>
  <c r="K934" i="34"/>
  <c r="C934" i="34"/>
  <c r="B934" i="34" s="1"/>
  <c r="I931" i="34"/>
  <c r="K931" i="34" s="1"/>
  <c r="K907" i="34"/>
  <c r="C907" i="34"/>
  <c r="B907" i="34" s="1"/>
  <c r="K922" i="34"/>
  <c r="C922" i="34"/>
  <c r="B922" i="34" s="1"/>
  <c r="K904" i="34"/>
  <c r="C904" i="34"/>
  <c r="B904" i="34" s="1"/>
  <c r="K914" i="34"/>
  <c r="C914" i="34"/>
  <c r="B914" i="34" s="1"/>
  <c r="K906" i="34"/>
  <c r="C906" i="34"/>
  <c r="B906" i="34" s="1"/>
  <c r="K930" i="34"/>
  <c r="C930" i="34"/>
  <c r="B930" i="34" s="1"/>
  <c r="K924" i="34"/>
  <c r="C924" i="34"/>
  <c r="B924" i="34" s="1"/>
  <c r="C931" i="34"/>
  <c r="B931" i="34" s="1"/>
  <c r="K933" i="34"/>
  <c r="K908" i="34"/>
  <c r="K912" i="34"/>
  <c r="K919" i="34"/>
  <c r="K925" i="34"/>
  <c r="C933" i="34"/>
  <c r="B933" i="34" s="1"/>
  <c r="C925" i="34"/>
  <c r="B925" i="34" s="1"/>
  <c r="C912" i="34"/>
  <c r="B912" i="34" s="1"/>
  <c r="C908" i="34"/>
  <c r="B908" i="34" s="1"/>
  <c r="C919" i="34"/>
  <c r="B919" i="34" s="1"/>
  <c r="Z919" i="34" l="1"/>
  <c r="U919" i="34"/>
  <c r="Z933" i="34"/>
  <c r="U933" i="34"/>
  <c r="U910" i="34"/>
  <c r="Z910" i="34"/>
  <c r="Z903" i="34"/>
  <c r="U903" i="34"/>
  <c r="U916" i="34"/>
  <c r="Z916" i="34"/>
  <c r="Z929" i="34"/>
  <c r="U929" i="34"/>
  <c r="Z923" i="34"/>
  <c r="U923" i="34"/>
  <c r="U920" i="34"/>
  <c r="Z920" i="34"/>
  <c r="U926" i="34"/>
  <c r="Z926" i="34"/>
  <c r="Z911" i="34"/>
  <c r="U911" i="34"/>
  <c r="Z927" i="34"/>
  <c r="U927" i="34"/>
  <c r="U455" i="34"/>
  <c r="Z455" i="34"/>
  <c r="U444" i="34"/>
  <c r="Z444" i="34"/>
  <c r="U452" i="34"/>
  <c r="Z452" i="34"/>
  <c r="U451" i="34"/>
  <c r="Z451" i="34"/>
  <c r="U447" i="34"/>
  <c r="Z447" i="34"/>
  <c r="U106" i="34"/>
  <c r="Z106" i="34"/>
  <c r="U108" i="34"/>
  <c r="Z108" i="34"/>
  <c r="U110" i="34"/>
  <c r="Z110" i="34"/>
  <c r="U113" i="34"/>
  <c r="Z113" i="34"/>
  <c r="U127" i="34"/>
  <c r="Z127" i="34"/>
  <c r="U126" i="34"/>
  <c r="Z126" i="34"/>
  <c r="U122" i="34"/>
  <c r="Z122" i="34"/>
  <c r="U124" i="34"/>
  <c r="Z124" i="34"/>
  <c r="U137" i="34"/>
  <c r="Z137" i="34"/>
  <c r="U139" i="34"/>
  <c r="Z139" i="34"/>
  <c r="U135" i="34"/>
  <c r="Z135" i="34"/>
  <c r="U154" i="34"/>
  <c r="Z154" i="34"/>
  <c r="U148" i="34"/>
  <c r="Z148" i="34"/>
  <c r="U184" i="34"/>
  <c r="Z184" i="34"/>
  <c r="U212" i="34"/>
  <c r="Z212" i="34"/>
  <c r="U542" i="34"/>
  <c r="Z542" i="34"/>
  <c r="U691" i="34"/>
  <c r="Z691" i="34"/>
  <c r="Z941" i="34"/>
  <c r="U941" i="34"/>
  <c r="U1741" i="34"/>
  <c r="Z1741" i="34"/>
  <c r="U1666" i="34"/>
  <c r="Z1666" i="34"/>
  <c r="U1597" i="34"/>
  <c r="Z1597" i="34"/>
  <c r="U1515" i="34"/>
  <c r="Z1515" i="34"/>
  <c r="U1453" i="34"/>
  <c r="Z1453" i="34"/>
  <c r="Z1348" i="34"/>
  <c r="U1348" i="34"/>
  <c r="U1309" i="34"/>
  <c r="Z1309" i="34"/>
  <c r="U1233" i="34"/>
  <c r="Z1233" i="34"/>
  <c r="Z1174" i="34"/>
  <c r="U1174" i="34"/>
  <c r="Z968" i="34"/>
  <c r="U968" i="34"/>
  <c r="Z837" i="34"/>
  <c r="U837" i="34"/>
  <c r="Z786" i="34"/>
  <c r="U786" i="34"/>
  <c r="Z690" i="34"/>
  <c r="U690" i="34"/>
  <c r="U587" i="34"/>
  <c r="Z587" i="34"/>
  <c r="U493" i="34"/>
  <c r="Z493" i="34"/>
  <c r="U431" i="34"/>
  <c r="Z431" i="34"/>
  <c r="U349" i="34"/>
  <c r="Z349" i="34"/>
  <c r="U908" i="34"/>
  <c r="Z908" i="34"/>
  <c r="U930" i="34"/>
  <c r="Z930" i="34"/>
  <c r="U914" i="34"/>
  <c r="Z914" i="34"/>
  <c r="U922" i="34"/>
  <c r="Z922" i="34"/>
  <c r="U456" i="34"/>
  <c r="Z456" i="34"/>
  <c r="U449" i="34"/>
  <c r="Z449" i="34"/>
  <c r="U114" i="34"/>
  <c r="Z114" i="34"/>
  <c r="U128" i="34"/>
  <c r="Z128" i="34"/>
  <c r="U119" i="34"/>
  <c r="Z119" i="34"/>
  <c r="U142" i="34"/>
  <c r="Z142" i="34"/>
  <c r="U140" i="34"/>
  <c r="Z140" i="34"/>
  <c r="U158" i="34"/>
  <c r="Z158" i="34"/>
  <c r="U153" i="34"/>
  <c r="Z153" i="34"/>
  <c r="U151" i="34"/>
  <c r="Z151" i="34"/>
  <c r="U203" i="34"/>
  <c r="Z203" i="34"/>
  <c r="U467" i="34"/>
  <c r="Z467" i="34"/>
  <c r="U540" i="34"/>
  <c r="Z540" i="34"/>
  <c r="U598" i="34"/>
  <c r="Z598" i="34"/>
  <c r="Z692" i="34"/>
  <c r="U692" i="34"/>
  <c r="U942" i="34"/>
  <c r="Z942" i="34"/>
  <c r="U1757" i="34"/>
  <c r="Z1757" i="34"/>
  <c r="U1727" i="34"/>
  <c r="Z1727" i="34"/>
  <c r="U1658" i="34"/>
  <c r="Z1658" i="34"/>
  <c r="U1587" i="34"/>
  <c r="Z1587" i="34"/>
  <c r="Z1508" i="34"/>
  <c r="U1508" i="34"/>
  <c r="U1405" i="34"/>
  <c r="Z1405" i="34"/>
  <c r="U1339" i="34"/>
  <c r="Z1339" i="34"/>
  <c r="Z1296" i="34"/>
  <c r="U1296" i="34"/>
  <c r="Z1226" i="34"/>
  <c r="U1226" i="34"/>
  <c r="Z1062" i="34"/>
  <c r="U1062" i="34"/>
  <c r="Z962" i="34"/>
  <c r="U962" i="34"/>
  <c r="U771" i="34"/>
  <c r="Z771" i="34"/>
  <c r="U687" i="34"/>
  <c r="Z687" i="34"/>
  <c r="U559" i="34"/>
  <c r="Z559" i="34"/>
  <c r="U479" i="34"/>
  <c r="Z479" i="34"/>
  <c r="U419" i="34"/>
  <c r="Z419" i="34"/>
  <c r="U329" i="34"/>
  <c r="Z329" i="34"/>
  <c r="U912" i="34"/>
  <c r="Z912" i="34"/>
  <c r="Z931" i="34"/>
  <c r="U931" i="34"/>
  <c r="U934" i="34"/>
  <c r="Z934" i="34"/>
  <c r="U932" i="34"/>
  <c r="Z932" i="34"/>
  <c r="Z917" i="34"/>
  <c r="U917" i="34"/>
  <c r="Z915" i="34"/>
  <c r="U915" i="34"/>
  <c r="Z909" i="34"/>
  <c r="U909" i="34"/>
  <c r="Z913" i="34"/>
  <c r="U913" i="34"/>
  <c r="Z905" i="34"/>
  <c r="U905" i="34"/>
  <c r="U928" i="34"/>
  <c r="Z928" i="34"/>
  <c r="U918" i="34"/>
  <c r="Z918" i="34"/>
  <c r="Z921" i="34"/>
  <c r="U921" i="34"/>
  <c r="U457" i="34"/>
  <c r="Z457" i="34"/>
  <c r="U443" i="34"/>
  <c r="Z443" i="34"/>
  <c r="U445" i="34"/>
  <c r="Z445" i="34"/>
  <c r="U453" i="34"/>
  <c r="Z453" i="34"/>
  <c r="U450" i="34"/>
  <c r="Z450" i="34"/>
  <c r="U446" i="34"/>
  <c r="Z446" i="34"/>
  <c r="U107" i="34"/>
  <c r="Z107" i="34"/>
  <c r="U109" i="34"/>
  <c r="Z109" i="34"/>
  <c r="U111" i="34"/>
  <c r="Z111" i="34"/>
  <c r="U115" i="34"/>
  <c r="Z115" i="34"/>
  <c r="U125" i="34"/>
  <c r="Z125" i="34"/>
  <c r="U121" i="34"/>
  <c r="Z121" i="34"/>
  <c r="U123" i="34"/>
  <c r="Z123" i="34"/>
  <c r="U144" i="34"/>
  <c r="Z144" i="34"/>
  <c r="U141" i="34"/>
  <c r="Z141" i="34"/>
  <c r="U138" i="34"/>
  <c r="Z138" i="34"/>
  <c r="U134" i="34"/>
  <c r="Z134" i="34"/>
  <c r="U156" i="34"/>
  <c r="Z156" i="34"/>
  <c r="U155" i="34"/>
  <c r="Z155" i="34"/>
  <c r="U149" i="34"/>
  <c r="Z149" i="34"/>
  <c r="U185" i="34"/>
  <c r="Z185" i="34"/>
  <c r="U202" i="34"/>
  <c r="Z202" i="34"/>
  <c r="U215" i="34"/>
  <c r="Z215" i="34"/>
  <c r="U539" i="34"/>
  <c r="Z539" i="34"/>
  <c r="U609" i="34"/>
  <c r="Z609" i="34"/>
  <c r="U940" i="34"/>
  <c r="Z940" i="34"/>
  <c r="U1791" i="34"/>
  <c r="Z1791" i="34"/>
  <c r="U1754" i="34"/>
  <c r="Z1754" i="34"/>
  <c r="U1699" i="34"/>
  <c r="Z1699" i="34"/>
  <c r="U1606" i="34"/>
  <c r="Z1606" i="34"/>
  <c r="U1570" i="34"/>
  <c r="Z1570" i="34"/>
  <c r="Z1504" i="34"/>
  <c r="U1504" i="34"/>
  <c r="Z1364" i="34"/>
  <c r="U1364" i="34"/>
  <c r="Z1336" i="34"/>
  <c r="U1336" i="34"/>
  <c r="U1297" i="34"/>
  <c r="Z1297" i="34"/>
  <c r="Z1182" i="34"/>
  <c r="U1182" i="34"/>
  <c r="U1027" i="34"/>
  <c r="Z1027" i="34"/>
  <c r="U959" i="34"/>
  <c r="Z959" i="34"/>
  <c r="U834" i="34"/>
  <c r="Z834" i="34"/>
  <c r="U739" i="34"/>
  <c r="Z739" i="34"/>
  <c r="Z674" i="34"/>
  <c r="U674" i="34"/>
  <c r="U500" i="34"/>
  <c r="Z500" i="34"/>
  <c r="U442" i="34"/>
  <c r="Z442" i="34"/>
  <c r="U400" i="34"/>
  <c r="Z400" i="34"/>
  <c r="U324" i="34"/>
  <c r="Z324" i="34"/>
  <c r="Z925" i="34"/>
  <c r="U925" i="34"/>
  <c r="U924" i="34"/>
  <c r="Z924" i="34"/>
  <c r="U906" i="34"/>
  <c r="Z906" i="34"/>
  <c r="U904" i="34"/>
  <c r="Z904" i="34"/>
  <c r="Z907" i="34"/>
  <c r="U907" i="34"/>
  <c r="U448" i="34"/>
  <c r="Z448" i="34"/>
  <c r="U112" i="34"/>
  <c r="Z112" i="34"/>
  <c r="U116" i="34"/>
  <c r="Z116" i="34"/>
  <c r="U129" i="34"/>
  <c r="Z129" i="34"/>
  <c r="U120" i="34"/>
  <c r="Z120" i="34"/>
  <c r="U143" i="34"/>
  <c r="Z143" i="34"/>
  <c r="U136" i="34"/>
  <c r="Z136" i="34"/>
  <c r="U157" i="34"/>
  <c r="Z157" i="34"/>
  <c r="U152" i="34"/>
  <c r="Z152" i="34"/>
  <c r="U150" i="34"/>
  <c r="Z150" i="34"/>
  <c r="U201" i="34"/>
  <c r="Z201" i="34"/>
  <c r="U213" i="34"/>
  <c r="Z213" i="34"/>
  <c r="U541" i="34"/>
  <c r="Z541" i="34"/>
  <c r="Z656" i="34"/>
  <c r="U656" i="34"/>
  <c r="Z939" i="34"/>
  <c r="U939" i="34"/>
  <c r="U1747" i="34"/>
  <c r="Z1747" i="34"/>
  <c r="U1686" i="34"/>
  <c r="Z1686" i="34"/>
  <c r="U1601" i="34"/>
  <c r="Z1601" i="34"/>
  <c r="Z1528" i="34"/>
  <c r="U1528" i="34"/>
  <c r="U1483" i="34"/>
  <c r="Z1483" i="34"/>
  <c r="U1359" i="34"/>
  <c r="Z1359" i="34"/>
  <c r="Z1332" i="34"/>
  <c r="U1332" i="34"/>
  <c r="U1293" i="34"/>
  <c r="Z1293" i="34"/>
  <c r="U1177" i="34"/>
  <c r="Z1177" i="34"/>
  <c r="U1021" i="34"/>
  <c r="Z1021" i="34"/>
  <c r="U938" i="34"/>
  <c r="Z938" i="34"/>
  <c r="U808" i="34"/>
  <c r="Z808" i="34"/>
  <c r="U709" i="34"/>
  <c r="Z709" i="34"/>
  <c r="U663" i="34"/>
  <c r="Z663" i="34"/>
  <c r="U543" i="34"/>
  <c r="Z543" i="34"/>
  <c r="U437" i="34"/>
  <c r="Z437" i="34"/>
  <c r="U396" i="34"/>
  <c r="Z396" i="34"/>
  <c r="U321" i="34"/>
  <c r="Z321" i="34"/>
  <c r="K456" i="34"/>
  <c r="I3316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229" i="34" l="1"/>
  <c r="Z229" i="34"/>
  <c r="U280" i="34"/>
  <c r="Z280" i="34"/>
  <c r="U291" i="34"/>
  <c r="Z291" i="34"/>
  <c r="U296" i="34"/>
  <c r="Z296" i="34"/>
  <c r="U294" i="34"/>
  <c r="Z294" i="34"/>
  <c r="U33" i="34"/>
  <c r="Z33" i="34"/>
  <c r="U295" i="34"/>
  <c r="Z295" i="34"/>
  <c r="U297" i="34"/>
  <c r="Z297" i="34"/>
  <c r="U289" i="34"/>
  <c r="Z289" i="34"/>
  <c r="U293" i="34"/>
  <c r="Z293" i="34"/>
  <c r="U288" i="34"/>
  <c r="Z288" i="34"/>
  <c r="U301" i="34"/>
  <c r="Z301" i="34"/>
  <c r="U30" i="34"/>
  <c r="Z30" i="34"/>
  <c r="U282" i="34"/>
  <c r="Z282" i="34"/>
  <c r="U287" i="34"/>
  <c r="Z287" i="34"/>
  <c r="U292" i="34"/>
  <c r="Z292" i="34"/>
  <c r="U283" i="34"/>
  <c r="Z283" i="34"/>
  <c r="U31" i="34"/>
  <c r="Z31" i="34"/>
  <c r="U245" i="34"/>
  <c r="Z245" i="34"/>
  <c r="U286" i="34"/>
  <c r="Z286" i="34"/>
  <c r="U285" i="34"/>
  <c r="Z285" i="34"/>
  <c r="U290" i="34"/>
  <c r="Z290" i="34"/>
  <c r="U298" i="34"/>
  <c r="Z298" i="34"/>
  <c r="U299" i="34"/>
  <c r="Z299" i="34"/>
  <c r="U34" i="34"/>
  <c r="Z34" i="34"/>
  <c r="U230" i="34"/>
  <c r="Z230" i="34"/>
  <c r="U243" i="34"/>
  <c r="Z243" i="34"/>
  <c r="U226" i="34"/>
  <c r="Z226" i="34"/>
  <c r="U228" i="34"/>
  <c r="Z228" i="34"/>
  <c r="U218" i="34"/>
  <c r="Z218" i="34"/>
  <c r="U220" i="34"/>
  <c r="Z220" i="34"/>
  <c r="U222" i="34"/>
  <c r="Z222" i="34"/>
  <c r="U224" i="34"/>
  <c r="Z224" i="34"/>
  <c r="U244" i="34"/>
  <c r="Z244" i="34"/>
  <c r="U242" i="34"/>
  <c r="Z242" i="34"/>
  <c r="U238" i="34"/>
  <c r="Z238" i="34"/>
  <c r="U240" i="34"/>
  <c r="Z240" i="34"/>
  <c r="U234" i="34"/>
  <c r="Z234" i="34"/>
  <c r="U236" i="34"/>
  <c r="Z236" i="34"/>
  <c r="U303" i="34"/>
  <c r="Z303" i="34"/>
  <c r="U32" i="34"/>
  <c r="Z32" i="34"/>
  <c r="U284" i="34"/>
  <c r="Z284" i="34"/>
  <c r="U302" i="34"/>
  <c r="Z302" i="34"/>
  <c r="U300" i="34"/>
  <c r="Z300" i="34"/>
  <c r="U29" i="34"/>
  <c r="Z29" i="34"/>
  <c r="U231" i="34"/>
  <c r="Z231" i="34"/>
  <c r="U225" i="34"/>
  <c r="Z225" i="34"/>
  <c r="U227" i="34"/>
  <c r="Z227" i="34"/>
  <c r="U217" i="34"/>
  <c r="Z217" i="34"/>
  <c r="U219" i="34"/>
  <c r="Z219" i="34"/>
  <c r="U221" i="34"/>
  <c r="Z221" i="34"/>
  <c r="U223" i="34"/>
  <c r="Z223" i="34"/>
  <c r="U232" i="34"/>
  <c r="Z232" i="34"/>
  <c r="U241" i="34"/>
  <c r="Z241" i="34"/>
  <c r="U237" i="34"/>
  <c r="Z237" i="34"/>
  <c r="U239" i="34"/>
  <c r="Z239" i="34"/>
  <c r="U233" i="34"/>
  <c r="Z233" i="34"/>
  <c r="U235" i="34"/>
  <c r="Z235" i="34"/>
  <c r="U281" i="34"/>
  <c r="Z281" i="34"/>
  <c r="B207" i="34"/>
  <c r="B192" i="34"/>
  <c r="U207" i="34" l="1"/>
  <c r="R207" i="34"/>
  <c r="Z207" i="34"/>
  <c r="S207" i="34"/>
  <c r="T207" i="34"/>
  <c r="S192" i="34"/>
  <c r="T192" i="34"/>
  <c r="U192" i="34"/>
  <c r="R192" i="34"/>
  <c r="Z192" i="34"/>
  <c r="B53" i="34"/>
  <c r="S53" i="34" l="1"/>
  <c r="T53" i="34"/>
  <c r="U53" i="34"/>
  <c r="R53" i="34"/>
  <c r="Z53" i="34"/>
  <c r="C1692" i="34"/>
  <c r="B1692" i="34" s="1"/>
  <c r="C1693" i="34"/>
  <c r="B1693" i="34" s="1"/>
  <c r="C1691" i="34"/>
  <c r="B1691" i="34" s="1"/>
  <c r="C1207" i="34"/>
  <c r="B1207" i="34" s="1"/>
  <c r="C1206" i="34"/>
  <c r="B1206" i="34" s="1"/>
  <c r="C1110" i="34"/>
  <c r="B1110" i="34" s="1"/>
  <c r="C1109" i="34"/>
  <c r="B1109" i="34" s="1"/>
  <c r="C973" i="34"/>
  <c r="B973" i="34" s="1"/>
  <c r="C972" i="34"/>
  <c r="B972" i="34" s="1"/>
  <c r="C665" i="34"/>
  <c r="B665" i="34" s="1"/>
  <c r="C664" i="34"/>
  <c r="B664" i="34" s="1"/>
  <c r="K533" i="34"/>
  <c r="K532" i="34"/>
  <c r="C533" i="34"/>
  <c r="B533" i="34" s="1"/>
  <c r="C532" i="34"/>
  <c r="B532" i="34" s="1"/>
  <c r="K473" i="34"/>
  <c r="K472" i="34"/>
  <c r="B473" i="34"/>
  <c r="B472" i="34"/>
  <c r="Z972" i="34" l="1"/>
  <c r="U972" i="34"/>
  <c r="Z1206" i="34"/>
  <c r="U1206" i="34"/>
  <c r="U1692" i="34"/>
  <c r="Z1692" i="34"/>
  <c r="U973" i="34"/>
  <c r="Z973" i="34"/>
  <c r="U1207" i="34"/>
  <c r="Z1207" i="34"/>
  <c r="U472" i="34"/>
  <c r="Z472" i="34"/>
  <c r="U532" i="34"/>
  <c r="Z532" i="34"/>
  <c r="Z664" i="34"/>
  <c r="U664" i="34"/>
  <c r="U1109" i="34"/>
  <c r="Z1109" i="34"/>
  <c r="U1691" i="34"/>
  <c r="Z1691" i="34"/>
  <c r="U473" i="34"/>
  <c r="Z473" i="34"/>
  <c r="U533" i="34"/>
  <c r="Z533" i="34"/>
  <c r="U665" i="34"/>
  <c r="Z665" i="34"/>
  <c r="Z1110" i="34"/>
  <c r="U1110" i="34"/>
  <c r="U1693" i="34"/>
  <c r="Z169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C1792" i="34"/>
  <c r="C1790" i="34"/>
  <c r="C1789" i="34"/>
  <c r="C1788" i="34"/>
  <c r="C1760" i="34"/>
  <c r="C1759" i="34"/>
  <c r="C1758" i="34"/>
  <c r="C1756" i="34"/>
  <c r="C1755" i="34"/>
  <c r="C1753" i="34"/>
  <c r="C1752" i="34"/>
  <c r="C1751" i="34"/>
  <c r="C1750" i="34"/>
  <c r="C1749" i="34"/>
  <c r="C1748" i="34"/>
  <c r="C1746" i="34"/>
  <c r="C1745" i="34"/>
  <c r="C1744" i="34"/>
  <c r="C1743" i="34"/>
  <c r="C1742" i="34"/>
  <c r="C1740" i="34"/>
  <c r="C1739" i="34"/>
  <c r="C1726" i="34"/>
  <c r="C1725" i="34"/>
  <c r="C1724" i="34"/>
  <c r="C1723" i="34"/>
  <c r="C1708" i="34"/>
  <c r="C1707" i="34"/>
  <c r="C1698" i="34"/>
  <c r="C1697" i="34"/>
  <c r="C1696" i="34"/>
  <c r="C1695" i="34"/>
  <c r="C1694" i="34"/>
  <c r="C1688" i="34"/>
  <c r="C1687" i="34"/>
  <c r="C1685" i="34"/>
  <c r="C1684" i="34"/>
  <c r="C1683" i="34"/>
  <c r="C1682" i="34"/>
  <c r="C1681" i="34"/>
  <c r="C1680" i="34"/>
  <c r="C1679" i="34"/>
  <c r="C1665" i="34"/>
  <c r="C1664" i="34"/>
  <c r="C1663" i="34"/>
  <c r="C1662" i="34"/>
  <c r="C1661" i="34"/>
  <c r="C1660" i="34"/>
  <c r="C1659" i="34"/>
  <c r="C1657" i="34"/>
  <c r="C1656" i="34"/>
  <c r="C1655" i="34"/>
  <c r="C1641" i="34"/>
  <c r="C1640" i="34"/>
  <c r="C1639" i="34"/>
  <c r="C1638" i="34"/>
  <c r="C1637" i="34"/>
  <c r="C1624" i="34"/>
  <c r="C1623" i="34"/>
  <c r="C1622" i="34"/>
  <c r="C1621" i="34"/>
  <c r="C1620" i="34"/>
  <c r="C1619" i="34"/>
  <c r="C1618" i="34"/>
  <c r="C1605" i="34"/>
  <c r="C1604" i="34"/>
  <c r="C1603" i="34"/>
  <c r="C1602" i="34"/>
  <c r="C1600" i="34"/>
  <c r="C1599" i="34"/>
  <c r="C1598" i="34"/>
  <c r="C1596" i="34"/>
  <c r="C1595" i="34"/>
  <c r="C1594" i="34"/>
  <c r="C1586" i="34"/>
  <c r="C1585" i="34"/>
  <c r="C1578" i="34"/>
  <c r="C1577" i="34"/>
  <c r="C1576" i="34"/>
  <c r="C1575" i="34"/>
  <c r="C1574" i="34"/>
  <c r="C1573" i="34"/>
  <c r="C1572" i="34"/>
  <c r="C1571" i="34"/>
  <c r="C1569" i="34"/>
  <c r="C1568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Y470" i="34" l="1"/>
  <c r="X470" i="34"/>
  <c r="X1329" i="34"/>
  <c r="Y1329" i="34"/>
  <c r="X1705" i="34"/>
  <c r="Y1705" i="34"/>
  <c r="Y263" i="34"/>
  <c r="X263" i="34"/>
  <c r="X1116" i="34"/>
  <c r="Y1116" i="34"/>
  <c r="X1651" i="34"/>
  <c r="Y1651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4" i="34"/>
  <c r="B38" i="34"/>
  <c r="B1899" i="34"/>
  <c r="B1866" i="34"/>
  <c r="B1949" i="34"/>
  <c r="U1614" i="34" l="1"/>
  <c r="Z1614" i="34"/>
  <c r="U38" i="34"/>
  <c r="Z38" i="34"/>
  <c r="B1704" i="34"/>
  <c r="U1704" i="34" l="1"/>
  <c r="Z1704" i="34"/>
  <c r="B2668" i="34"/>
  <c r="B2670" i="34"/>
  <c r="B2671" i="34"/>
  <c r="B2673" i="34"/>
  <c r="B2674" i="34"/>
  <c r="B2675" i="34"/>
  <c r="B2676" i="34"/>
  <c r="B2677" i="34"/>
  <c r="B2678" i="34"/>
  <c r="B2679" i="34"/>
  <c r="B2681" i="34"/>
  <c r="B2682" i="34"/>
  <c r="B2683" i="34"/>
  <c r="B2684" i="34"/>
  <c r="B2685" i="34"/>
  <c r="B2686" i="34"/>
  <c r="B2690" i="34"/>
  <c r="B2691" i="34"/>
  <c r="B2694" i="34"/>
  <c r="B2696" i="34"/>
  <c r="B2697" i="34"/>
  <c r="B2698" i="34"/>
  <c r="B2699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7" i="34"/>
  <c r="B2718" i="34"/>
  <c r="B2719" i="34"/>
  <c r="B2720" i="34"/>
  <c r="B2722" i="34"/>
  <c r="B2723" i="34"/>
  <c r="B2725" i="34"/>
  <c r="B2726" i="34"/>
  <c r="B2728" i="34"/>
  <c r="B2730" i="34"/>
  <c r="B2731" i="34"/>
  <c r="B2733" i="34"/>
  <c r="B2734" i="34"/>
  <c r="B2735" i="34"/>
  <c r="B2736" i="34"/>
  <c r="B2737" i="34"/>
  <c r="B2738" i="34"/>
  <c r="B2739" i="34"/>
  <c r="B2741" i="34"/>
  <c r="B2742" i="34"/>
  <c r="B2743" i="34"/>
  <c r="B2744" i="34"/>
  <c r="B2745" i="34"/>
  <c r="B2746" i="34"/>
  <c r="B2750" i="34"/>
  <c r="B2751" i="34"/>
  <c r="B2752" i="34"/>
  <c r="B2753" i="34"/>
  <c r="B2755" i="34"/>
  <c r="B2754" i="34"/>
  <c r="B2757" i="34"/>
  <c r="B2758" i="34"/>
  <c r="B2759" i="34"/>
  <c r="B2760" i="34"/>
  <c r="B2761" i="34"/>
  <c r="B2762" i="34"/>
  <c r="B276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14" i="34"/>
  <c r="B2213" i="34"/>
  <c r="B2212" i="34"/>
  <c r="B2118" i="34"/>
  <c r="B2117" i="34"/>
  <c r="B2116" i="34"/>
  <c r="B2115" i="34"/>
  <c r="B2114" i="34"/>
  <c r="B2113" i="34"/>
  <c r="B2110" i="34"/>
  <c r="B2109" i="34"/>
  <c r="B2689" i="34"/>
  <c r="B2688" i="34"/>
  <c r="B2687" i="34"/>
  <c r="B2680" i="34"/>
  <c r="B2672" i="34"/>
  <c r="B2669" i="34"/>
  <c r="B2667" i="34"/>
  <c r="B2665" i="34"/>
  <c r="B2666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756" i="34"/>
  <c r="B2749" i="34"/>
  <c r="B2748" i="34"/>
  <c r="B2747" i="34"/>
  <c r="B2740" i="34"/>
  <c r="B2732" i="34"/>
  <c r="B2729" i="34"/>
  <c r="B2727" i="34"/>
  <c r="B2724" i="34"/>
  <c r="B2721" i="34"/>
  <c r="B2716" i="34"/>
  <c r="B2715" i="34"/>
  <c r="B2708" i="34"/>
  <c r="B2701" i="34"/>
  <c r="B2700" i="34"/>
  <c r="B2695" i="34"/>
  <c r="B2693" i="34"/>
  <c r="B269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467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468" i="34"/>
  <c r="B2517" i="34"/>
  <c r="B2590" i="34"/>
  <c r="B2618" i="34"/>
  <c r="A460" i="60"/>
  <c r="A2766" i="34" l="1"/>
  <c r="A2770" i="34"/>
  <c r="A2774" i="34"/>
  <c r="A2778" i="34"/>
  <c r="A2782" i="34"/>
  <c r="A2786" i="34"/>
  <c r="A2790" i="34"/>
  <c r="A2794" i="34"/>
  <c r="A2798" i="34"/>
  <c r="A2724" i="34"/>
  <c r="A2740" i="34"/>
  <c r="A2756" i="34"/>
  <c r="A2763" i="34"/>
  <c r="A2759" i="34"/>
  <c r="A2755" i="34"/>
  <c r="A2750" i="34"/>
  <c r="A2743" i="34"/>
  <c r="A2738" i="34"/>
  <c r="A2734" i="34"/>
  <c r="A2728" i="34"/>
  <c r="A2722" i="34"/>
  <c r="A2717" i="34"/>
  <c r="A2767" i="34"/>
  <c r="A2771" i="34"/>
  <c r="A2775" i="34"/>
  <c r="A2779" i="34"/>
  <c r="A2783" i="34"/>
  <c r="A2787" i="34"/>
  <c r="A2791" i="34"/>
  <c r="A2795" i="34"/>
  <c r="A2799" i="34"/>
  <c r="A2715" i="34"/>
  <c r="A2727" i="34"/>
  <c r="A2747" i="34"/>
  <c r="A2762" i="34"/>
  <c r="A2758" i="34"/>
  <c r="A2753" i="34"/>
  <c r="A2746" i="34"/>
  <c r="A2742" i="34"/>
  <c r="A2737" i="34"/>
  <c r="A2733" i="34"/>
  <c r="A2726" i="34"/>
  <c r="A2720" i="34"/>
  <c r="A2764" i="34"/>
  <c r="A2768" i="34"/>
  <c r="A2772" i="34"/>
  <c r="A2776" i="34"/>
  <c r="A2780" i="34"/>
  <c r="A2784" i="34"/>
  <c r="A2788" i="34"/>
  <c r="A2792" i="34"/>
  <c r="A2796" i="34"/>
  <c r="A2800" i="34"/>
  <c r="A2716" i="34"/>
  <c r="A2729" i="34"/>
  <c r="A2748" i="34"/>
  <c r="A2761" i="34"/>
  <c r="A2757" i="34"/>
  <c r="A2752" i="34"/>
  <c r="A2745" i="34"/>
  <c r="A2741" i="34"/>
  <c r="A2736" i="34"/>
  <c r="A2731" i="34"/>
  <c r="A2725" i="34"/>
  <c r="A2719" i="34"/>
  <c r="A2765" i="34"/>
  <c r="A2769" i="34"/>
  <c r="A2773" i="34"/>
  <c r="A2777" i="34"/>
  <c r="A2781" i="34"/>
  <c r="A2785" i="34"/>
  <c r="A2789" i="34"/>
  <c r="A2793" i="34"/>
  <c r="A2797" i="34"/>
  <c r="A2801" i="34"/>
  <c r="A2721" i="34"/>
  <c r="A2732" i="34"/>
  <c r="A2749" i="34"/>
  <c r="A2760" i="34"/>
  <c r="A2754" i="34"/>
  <c r="A2751" i="34"/>
  <c r="A2744" i="34"/>
  <c r="A2739" i="34"/>
  <c r="A2735" i="34"/>
  <c r="A2730" i="34"/>
  <c r="A2723" i="34"/>
  <c r="A2718" i="34"/>
  <c r="B1928" i="34" l="1"/>
  <c r="B1927" i="34"/>
  <c r="B1926" i="34"/>
  <c r="B1925" i="34"/>
  <c r="B1930" i="34"/>
  <c r="B1929" i="34"/>
  <c r="B1931" i="34"/>
  <c r="B1920" i="34"/>
  <c r="B1919" i="34"/>
  <c r="B1918" i="34"/>
  <c r="B1917" i="34"/>
  <c r="B1922" i="34"/>
  <c r="B1921" i="34"/>
  <c r="B1923" i="34"/>
  <c r="B1913" i="34"/>
  <c r="B1912" i="34"/>
  <c r="B1911" i="34"/>
  <c r="B1915" i="34"/>
  <c r="B1914" i="34"/>
  <c r="B2210" i="34"/>
  <c r="B2087" i="34"/>
  <c r="B1943" i="34"/>
  <c r="B1860" i="34" l="1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6" i="34"/>
  <c r="B1795" i="34"/>
  <c r="B1794" i="34"/>
  <c r="B1793" i="34"/>
  <c r="B1792" i="34"/>
  <c r="B1790" i="34"/>
  <c r="B1789" i="34"/>
  <c r="B1788" i="34"/>
  <c r="B1760" i="34"/>
  <c r="B1759" i="34"/>
  <c r="B1758" i="34"/>
  <c r="B1756" i="34"/>
  <c r="B1755" i="34"/>
  <c r="B1753" i="34"/>
  <c r="B1752" i="34"/>
  <c r="B1751" i="34"/>
  <c r="B1750" i="34"/>
  <c r="B1749" i="34"/>
  <c r="B1748" i="34"/>
  <c r="B1746" i="34"/>
  <c r="B1745" i="34"/>
  <c r="B1744" i="34"/>
  <c r="B1743" i="34"/>
  <c r="B1742" i="34"/>
  <c r="B1740" i="34"/>
  <c r="B1739" i="34"/>
  <c r="B1726" i="34"/>
  <c r="B1725" i="34"/>
  <c r="B1724" i="34"/>
  <c r="B1723" i="34"/>
  <c r="B1708" i="34"/>
  <c r="B1707" i="34"/>
  <c r="B1698" i="34"/>
  <c r="B1697" i="34"/>
  <c r="B1696" i="34"/>
  <c r="B1695" i="34"/>
  <c r="B1694" i="34"/>
  <c r="B1688" i="34"/>
  <c r="B1687" i="34"/>
  <c r="B1685" i="34"/>
  <c r="B1684" i="34"/>
  <c r="B1683" i="34"/>
  <c r="B1682" i="34"/>
  <c r="B1681" i="34"/>
  <c r="B1680" i="34"/>
  <c r="B1679" i="34"/>
  <c r="B1665" i="34"/>
  <c r="B1664" i="34"/>
  <c r="B1663" i="34"/>
  <c r="B1662" i="34"/>
  <c r="B1661" i="34"/>
  <c r="B1660" i="34"/>
  <c r="B1659" i="34"/>
  <c r="B1657" i="34"/>
  <c r="B1656" i="34"/>
  <c r="B1655" i="34"/>
  <c r="B1641" i="34"/>
  <c r="B1640" i="34"/>
  <c r="B1639" i="34"/>
  <c r="B1638" i="34"/>
  <c r="B1637" i="34"/>
  <c r="B1624" i="34"/>
  <c r="B1623" i="34"/>
  <c r="B1622" i="34"/>
  <c r="B1621" i="34"/>
  <c r="B1620" i="34"/>
  <c r="B1619" i="34"/>
  <c r="B1618" i="34"/>
  <c r="B1605" i="34"/>
  <c r="B1604" i="34"/>
  <c r="B1603" i="34"/>
  <c r="B1602" i="34"/>
  <c r="B1600" i="34"/>
  <c r="B1599" i="34"/>
  <c r="B1598" i="34"/>
  <c r="B1596" i="34"/>
  <c r="B1595" i="34"/>
  <c r="B1594" i="34"/>
  <c r="B1586" i="34"/>
  <c r="B1585" i="34"/>
  <c r="B1578" i="34"/>
  <c r="B1577" i="34"/>
  <c r="B1576" i="34"/>
  <c r="B1575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1876" i="34"/>
  <c r="B1875" i="34"/>
  <c r="B1868" i="34"/>
  <c r="B1867" i="34"/>
  <c r="B2223" i="34"/>
  <c r="B2222" i="34"/>
  <c r="B2221" i="34"/>
  <c r="B2220" i="34"/>
  <c r="B2219" i="34"/>
  <c r="B1937" i="34"/>
  <c r="B1936" i="34"/>
  <c r="B1935" i="34"/>
  <c r="B1934" i="34"/>
  <c r="B1933" i="34"/>
  <c r="B1932" i="34"/>
  <c r="B1924" i="34"/>
  <c r="B1916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947" i="34"/>
  <c r="B1946" i="34"/>
  <c r="B1945" i="34"/>
  <c r="B1941" i="34"/>
  <c r="B1940" i="34"/>
  <c r="B1939" i="34"/>
  <c r="B1938" i="34"/>
  <c r="B1898" i="34"/>
  <c r="B1897" i="34"/>
  <c r="B1896" i="34"/>
  <c r="B1895" i="34"/>
  <c r="B1894" i="34"/>
  <c r="B1893" i="34"/>
  <c r="B1892" i="34"/>
  <c r="B1891" i="34"/>
  <c r="B1890" i="34"/>
  <c r="B1874" i="34"/>
  <c r="B1873" i="34"/>
  <c r="B1872" i="34"/>
  <c r="B1871" i="34"/>
  <c r="B1870" i="34"/>
  <c r="B1869" i="34"/>
  <c r="B1865" i="34"/>
  <c r="B1864" i="34"/>
  <c r="B1863" i="34"/>
  <c r="B2211" i="34"/>
  <c r="B2209" i="34"/>
  <c r="B2088" i="34"/>
  <c r="B2086" i="34"/>
  <c r="B1944" i="34"/>
  <c r="B1942" i="34"/>
  <c r="B1862" i="34"/>
  <c r="B1861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B1954" i="34"/>
  <c r="B1953" i="34"/>
  <c r="B1952" i="34"/>
  <c r="B1948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B1950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U1576" i="34" l="1"/>
  <c r="Z1576" i="34"/>
  <c r="U1586" i="34"/>
  <c r="Z1586" i="34"/>
  <c r="U1598" i="34"/>
  <c r="Z1598" i="34"/>
  <c r="U1603" i="34"/>
  <c r="Z1603" i="34"/>
  <c r="U1619" i="34"/>
  <c r="Z1619" i="34"/>
  <c r="U1623" i="34"/>
  <c r="Z1623" i="34"/>
  <c r="U1639" i="34"/>
  <c r="Z1639" i="34"/>
  <c r="U1656" i="34"/>
  <c r="Z1656" i="34"/>
  <c r="U1661" i="34"/>
  <c r="Z1661" i="34"/>
  <c r="U1665" i="34"/>
  <c r="Z1665" i="34"/>
  <c r="U1682" i="34"/>
  <c r="Z1682" i="34"/>
  <c r="U1687" i="34"/>
  <c r="Z1687" i="34"/>
  <c r="U1696" i="34"/>
  <c r="Z1696" i="34"/>
  <c r="U1708" i="34"/>
  <c r="Z1708" i="34"/>
  <c r="U1726" i="34"/>
  <c r="Z1726" i="34"/>
  <c r="U1743" i="34"/>
  <c r="Z1743" i="34"/>
  <c r="U1748" i="34"/>
  <c r="Z1748" i="34"/>
  <c r="U1752" i="34"/>
  <c r="Z1752" i="34"/>
  <c r="U1758" i="34"/>
  <c r="Z1758" i="34"/>
  <c r="U1789" i="34"/>
  <c r="Z1789" i="34"/>
  <c r="U1794" i="34"/>
  <c r="Z1794" i="34"/>
  <c r="U1577" i="34"/>
  <c r="Z1577" i="34"/>
  <c r="U1594" i="34"/>
  <c r="Z1594" i="34"/>
  <c r="U1599" i="34"/>
  <c r="Z1599" i="34"/>
  <c r="U1604" i="34"/>
  <c r="Z1604" i="34"/>
  <c r="U1620" i="34"/>
  <c r="Z1620" i="34"/>
  <c r="U1624" i="34"/>
  <c r="Z1624" i="34"/>
  <c r="U1640" i="34"/>
  <c r="Z1640" i="34"/>
  <c r="U1657" i="34"/>
  <c r="Z1657" i="34"/>
  <c r="U1662" i="34"/>
  <c r="Z1662" i="34"/>
  <c r="U1679" i="34"/>
  <c r="Z1679" i="34"/>
  <c r="U1683" i="34"/>
  <c r="Z1683" i="34"/>
  <c r="U1688" i="34"/>
  <c r="Z1688" i="34"/>
  <c r="U1697" i="34"/>
  <c r="Z1697" i="34"/>
  <c r="U1723" i="34"/>
  <c r="Z1723" i="34"/>
  <c r="U1739" i="34"/>
  <c r="Z1739" i="34"/>
  <c r="U1744" i="34"/>
  <c r="Z1744" i="34"/>
  <c r="U1749" i="34"/>
  <c r="Z1749" i="34"/>
  <c r="U1753" i="34"/>
  <c r="Z1753" i="34"/>
  <c r="U1759" i="34"/>
  <c r="Z1759" i="34"/>
  <c r="U1790" i="34"/>
  <c r="Z1790" i="34"/>
  <c r="U1795" i="34"/>
  <c r="Z1795" i="34"/>
  <c r="U1578" i="34"/>
  <c r="Z1578" i="34"/>
  <c r="U1595" i="34"/>
  <c r="Z1595" i="34"/>
  <c r="U1600" i="34"/>
  <c r="Z1600" i="34"/>
  <c r="U1605" i="34"/>
  <c r="Z1605" i="34"/>
  <c r="U1621" i="34"/>
  <c r="Z1621" i="34"/>
  <c r="U1637" i="34"/>
  <c r="Z1637" i="34"/>
  <c r="U1641" i="34"/>
  <c r="Z1641" i="34"/>
  <c r="U1659" i="34"/>
  <c r="Z1659" i="34"/>
  <c r="U1663" i="34"/>
  <c r="Z1663" i="34"/>
  <c r="U1680" i="34"/>
  <c r="Z1680" i="34"/>
  <c r="U1684" i="34"/>
  <c r="Z1684" i="34"/>
  <c r="U1694" i="34"/>
  <c r="Z1694" i="34"/>
  <c r="U1698" i="34"/>
  <c r="Z1698" i="34"/>
  <c r="U1724" i="34"/>
  <c r="Z1724" i="34"/>
  <c r="U1740" i="34"/>
  <c r="Z1740" i="34"/>
  <c r="U1745" i="34"/>
  <c r="Z1745" i="34"/>
  <c r="U1750" i="34"/>
  <c r="Z1750" i="34"/>
  <c r="U1755" i="34"/>
  <c r="Z1755" i="34"/>
  <c r="U1760" i="34"/>
  <c r="Z1760" i="34"/>
  <c r="U1792" i="34"/>
  <c r="Z1792" i="34"/>
  <c r="U1796" i="34"/>
  <c r="Z1796" i="34"/>
  <c r="U1575" i="34"/>
  <c r="Z1575" i="34"/>
  <c r="U1585" i="34"/>
  <c r="Z1585" i="34"/>
  <c r="U1596" i="34"/>
  <c r="Z1596" i="34"/>
  <c r="U1602" i="34"/>
  <c r="Z1602" i="34"/>
  <c r="U1618" i="34"/>
  <c r="Z1618" i="34"/>
  <c r="U1622" i="34"/>
  <c r="Z1622" i="34"/>
  <c r="U1638" i="34"/>
  <c r="Z1638" i="34"/>
  <c r="U1655" i="34"/>
  <c r="Z1655" i="34"/>
  <c r="U1660" i="34"/>
  <c r="Z1660" i="34"/>
  <c r="U1664" i="34"/>
  <c r="Z1664" i="34"/>
  <c r="U1681" i="34"/>
  <c r="Z1681" i="34"/>
  <c r="U1685" i="34"/>
  <c r="Z1685" i="34"/>
  <c r="U1695" i="34"/>
  <c r="Z1695" i="34"/>
  <c r="U1707" i="34"/>
  <c r="Z1707" i="34"/>
  <c r="U1725" i="34"/>
  <c r="Z1725" i="34"/>
  <c r="U1742" i="34"/>
  <c r="Z1742" i="34"/>
  <c r="U1746" i="34"/>
  <c r="Z1746" i="34"/>
  <c r="U1751" i="34"/>
  <c r="Z1751" i="34"/>
  <c r="U1756" i="34"/>
  <c r="Z1756" i="34"/>
  <c r="U1788" i="34"/>
  <c r="Z1788" i="34"/>
  <c r="U1793" i="34"/>
  <c r="Z1793" i="34"/>
  <c r="B1004" i="34"/>
  <c r="B1003" i="34"/>
  <c r="B1000" i="34"/>
  <c r="B999" i="34"/>
  <c r="B998" i="34"/>
  <c r="B997" i="34"/>
  <c r="B996" i="34"/>
  <c r="B994" i="34"/>
  <c r="B993" i="34"/>
  <c r="B992" i="34"/>
  <c r="B991" i="34"/>
  <c r="B990" i="34"/>
  <c r="B989" i="34"/>
  <c r="B988" i="34"/>
  <c r="B987" i="34"/>
  <c r="B986" i="34"/>
  <c r="B985" i="34"/>
  <c r="B984" i="34"/>
  <c r="B982" i="34"/>
  <c r="B981" i="34"/>
  <c r="B980" i="34"/>
  <c r="B979" i="34"/>
  <c r="B978" i="34"/>
  <c r="B976" i="34"/>
  <c r="B975" i="34"/>
  <c r="B974" i="34"/>
  <c r="B970" i="34"/>
  <c r="B969" i="34"/>
  <c r="B955" i="34"/>
  <c r="B954" i="34"/>
  <c r="B953" i="34"/>
  <c r="B952" i="34"/>
  <c r="B951" i="34"/>
  <c r="B950" i="34"/>
  <c r="B949" i="34"/>
  <c r="B948" i="34"/>
  <c r="B947" i="34"/>
  <c r="B946" i="34"/>
  <c r="B899" i="34"/>
  <c r="B898" i="34"/>
  <c r="B897" i="34"/>
  <c r="B896" i="34"/>
  <c r="B895" i="34"/>
  <c r="B894" i="34"/>
  <c r="B893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7" i="34"/>
  <c r="B876" i="34"/>
  <c r="B875" i="34"/>
  <c r="B866" i="34"/>
  <c r="B865" i="34"/>
  <c r="B864" i="34"/>
  <c r="B863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30" i="34"/>
  <c r="B829" i="34"/>
  <c r="B828" i="34"/>
  <c r="B827" i="34"/>
  <c r="B826" i="34"/>
  <c r="B825" i="34"/>
  <c r="B823" i="34"/>
  <c r="B822" i="34"/>
  <c r="B821" i="34"/>
  <c r="B820" i="34"/>
  <c r="B819" i="34"/>
  <c r="B818" i="34"/>
  <c r="B817" i="34"/>
  <c r="B816" i="34"/>
  <c r="B815" i="34"/>
  <c r="B814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77" i="34"/>
  <c r="B776" i="34"/>
  <c r="B775" i="34"/>
  <c r="B774" i="34"/>
  <c r="B773" i="34"/>
  <c r="B765" i="34"/>
  <c r="B764" i="34"/>
  <c r="B762" i="34"/>
  <c r="B761" i="34"/>
  <c r="B760" i="34"/>
  <c r="B759" i="34"/>
  <c r="B758" i="34"/>
  <c r="B757" i="34"/>
  <c r="B756" i="34"/>
  <c r="B753" i="34"/>
  <c r="B752" i="34"/>
  <c r="B751" i="34"/>
  <c r="B750" i="34"/>
  <c r="B749" i="34"/>
  <c r="B748" i="34"/>
  <c r="B747" i="34"/>
  <c r="B746" i="34"/>
  <c r="B745" i="34"/>
  <c r="B735" i="34"/>
  <c r="B734" i="34"/>
  <c r="B733" i="34"/>
  <c r="B732" i="34"/>
  <c r="B731" i="34"/>
  <c r="B730" i="34"/>
  <c r="B729" i="34"/>
  <c r="B727" i="34"/>
  <c r="B726" i="34"/>
  <c r="B725" i="34"/>
  <c r="B724" i="34"/>
  <c r="B723" i="34"/>
  <c r="B722" i="34"/>
  <c r="B721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7" i="34"/>
  <c r="B538" i="34"/>
  <c r="B544" i="34"/>
  <c r="B545" i="34"/>
  <c r="B546" i="34"/>
  <c r="B547" i="34"/>
  <c r="B548" i="34"/>
  <c r="B552" i="34"/>
  <c r="B553" i="34"/>
  <c r="B556" i="34"/>
  <c r="B557" i="34"/>
  <c r="B558" i="34"/>
  <c r="B560" i="34"/>
  <c r="B561" i="34"/>
  <c r="B584" i="34"/>
  <c r="B585" i="34"/>
  <c r="B586" i="34"/>
  <c r="B660" i="34"/>
  <c r="B661" i="34"/>
  <c r="B662" i="34"/>
  <c r="B668" i="34"/>
  <c r="B669" i="34"/>
  <c r="B671" i="34"/>
  <c r="B672" i="34"/>
  <c r="B673" i="34"/>
  <c r="B675" i="34"/>
  <c r="B676" i="34"/>
  <c r="B677" i="34"/>
  <c r="B678" i="34"/>
  <c r="B679" i="34"/>
  <c r="B680" i="34"/>
  <c r="B683" i="34"/>
  <c r="B684" i="34"/>
  <c r="B685" i="34"/>
  <c r="B686" i="34"/>
  <c r="B688" i="34"/>
  <c r="B689" i="34"/>
  <c r="B707" i="34"/>
  <c r="B708" i="34"/>
  <c r="B737" i="34"/>
  <c r="B738" i="34"/>
  <c r="B740" i="34"/>
  <c r="B741" i="34"/>
  <c r="B742" i="34"/>
  <c r="B743" i="34"/>
  <c r="B744" i="34"/>
  <c r="B767" i="34"/>
  <c r="B768" i="34"/>
  <c r="B769" i="34"/>
  <c r="B770" i="34"/>
  <c r="B778" i="34"/>
  <c r="B779" i="34"/>
  <c r="B780" i="34"/>
  <c r="B781" i="34"/>
  <c r="B782" i="34"/>
  <c r="B783" i="34"/>
  <c r="B784" i="34"/>
  <c r="B785" i="34"/>
  <c r="B804" i="34"/>
  <c r="B805" i="34"/>
  <c r="B806" i="34"/>
  <c r="B807" i="34"/>
  <c r="B810" i="34"/>
  <c r="B811" i="34"/>
  <c r="B812" i="34"/>
  <c r="B813" i="34"/>
  <c r="B831" i="34"/>
  <c r="B832" i="34"/>
  <c r="B833" i="34"/>
  <c r="B835" i="34"/>
  <c r="B836" i="34"/>
  <c r="B838" i="34"/>
  <c r="B839" i="34"/>
  <c r="B840" i="34"/>
  <c r="B841" i="34"/>
  <c r="B842" i="34"/>
  <c r="B843" i="34"/>
  <c r="B844" i="34"/>
  <c r="B322" i="34"/>
  <c r="B902" i="34"/>
  <c r="B901" i="34"/>
  <c r="B900" i="34"/>
  <c r="B873" i="34"/>
  <c r="B872" i="34"/>
  <c r="B869" i="34"/>
  <c r="B868" i="34"/>
  <c r="B861" i="34"/>
  <c r="B860" i="34"/>
  <c r="B859" i="34"/>
  <c r="B1087" i="34"/>
  <c r="B1086" i="34"/>
  <c r="B1061" i="34"/>
  <c r="B1060" i="34"/>
  <c r="B1026" i="34"/>
  <c r="B1025" i="34"/>
  <c r="B1024" i="34"/>
  <c r="B1023" i="34"/>
  <c r="B1020" i="34"/>
  <c r="B1019" i="34"/>
  <c r="B1018" i="34"/>
  <c r="B1017" i="34"/>
  <c r="B1002" i="34"/>
  <c r="B1001" i="34"/>
  <c r="B967" i="34"/>
  <c r="B966" i="34"/>
  <c r="B965" i="34"/>
  <c r="B964" i="34"/>
  <c r="B963" i="34"/>
  <c r="B961" i="34"/>
  <c r="B960" i="34"/>
  <c r="B958" i="34"/>
  <c r="B957" i="34"/>
  <c r="B937" i="34"/>
  <c r="B936" i="34"/>
  <c r="B935" i="34"/>
  <c r="B1225" i="34"/>
  <c r="B1224" i="34"/>
  <c r="B1188" i="34"/>
  <c r="B1187" i="34"/>
  <c r="B1186" i="34"/>
  <c r="B1185" i="34"/>
  <c r="B1184" i="34"/>
  <c r="B1183" i="34"/>
  <c r="B1181" i="34"/>
  <c r="B1180" i="34"/>
  <c r="B1179" i="34"/>
  <c r="B1178" i="34"/>
  <c r="B1176" i="34"/>
  <c r="B1175" i="34"/>
  <c r="B1173" i="34"/>
  <c r="B1172" i="34"/>
  <c r="B1166" i="34"/>
  <c r="B1165" i="34"/>
  <c r="B1157" i="34"/>
  <c r="B1156" i="34"/>
  <c r="B1142" i="34"/>
  <c r="B1103" i="34"/>
  <c r="B1091" i="34"/>
  <c r="B1090" i="34"/>
  <c r="B1089" i="34"/>
  <c r="B1333" i="34"/>
  <c r="B1331" i="34"/>
  <c r="B1330" i="34"/>
  <c r="B1318" i="34"/>
  <c r="B1308" i="34"/>
  <c r="B1307" i="34"/>
  <c r="B1299" i="34"/>
  <c r="B1298" i="34"/>
  <c r="B1295" i="34"/>
  <c r="B1294" i="34"/>
  <c r="B1292" i="34"/>
  <c r="B1291" i="34"/>
  <c r="B1290" i="34"/>
  <c r="B1239" i="34"/>
  <c r="B1238" i="34"/>
  <c r="B1237" i="34"/>
  <c r="B1236" i="34"/>
  <c r="B1235" i="34"/>
  <c r="B1234" i="34"/>
  <c r="B1232" i="34"/>
  <c r="B1231" i="34"/>
  <c r="B1230" i="34"/>
  <c r="B1229" i="34"/>
  <c r="B1228" i="34"/>
  <c r="B1227" i="34"/>
  <c r="B1410" i="34"/>
  <c r="B1409" i="34"/>
  <c r="B1408" i="34"/>
  <c r="B1407" i="34"/>
  <c r="B1406" i="34"/>
  <c r="B1404" i="34"/>
  <c r="B1403" i="34"/>
  <c r="B1402" i="34"/>
  <c r="B1396" i="34"/>
  <c r="B1395" i="34"/>
  <c r="B1366" i="34"/>
  <c r="B1365" i="34"/>
  <c r="B1363" i="34"/>
  <c r="B1362" i="34"/>
  <c r="B1361" i="34"/>
  <c r="B1358" i="34"/>
  <c r="B1357" i="34"/>
  <c r="B1352" i="34"/>
  <c r="B1351" i="34"/>
  <c r="B1350" i="34"/>
  <c r="B1349" i="34"/>
  <c r="B1347" i="34"/>
  <c r="B1346" i="34"/>
  <c r="B1338" i="34"/>
  <c r="B1337" i="34"/>
  <c r="B1335" i="34"/>
  <c r="B1334" i="34"/>
  <c r="B1514" i="34"/>
  <c r="B1513" i="34"/>
  <c r="B1512" i="34"/>
  <c r="B1511" i="34"/>
  <c r="B1510" i="34"/>
  <c r="B1509" i="34"/>
  <c r="B1507" i="34"/>
  <c r="B1506" i="34"/>
  <c r="B1505" i="34"/>
  <c r="B1503" i="34"/>
  <c r="B1502" i="34"/>
  <c r="B1501" i="34"/>
  <c r="B1500" i="34"/>
  <c r="B1499" i="34"/>
  <c r="B1498" i="34"/>
  <c r="B1497" i="34"/>
  <c r="B1482" i="34"/>
  <c r="B1481" i="34"/>
  <c r="B1473" i="34"/>
  <c r="B1472" i="34"/>
  <c r="B1452" i="34"/>
  <c r="B1451" i="34"/>
  <c r="B1450" i="34"/>
  <c r="B1449" i="34"/>
  <c r="B1448" i="34"/>
  <c r="B2434" i="34"/>
  <c r="B2433" i="34"/>
  <c r="B2432" i="34"/>
  <c r="B2431" i="34"/>
  <c r="B2430" i="34"/>
  <c r="B2429" i="34"/>
  <c r="B2428" i="34"/>
  <c r="B2427" i="34"/>
  <c r="B2426" i="34"/>
  <c r="B2425" i="34"/>
  <c r="B1574" i="34"/>
  <c r="B1573" i="34"/>
  <c r="B1572" i="34"/>
  <c r="B1571" i="34"/>
  <c r="B1569" i="34"/>
  <c r="B319" i="34"/>
  <c r="B317" i="34"/>
  <c r="B307" i="34"/>
  <c r="B1568" i="34"/>
  <c r="B1567" i="34"/>
  <c r="B1552" i="34"/>
  <c r="B1551" i="34"/>
  <c r="B1527" i="34"/>
  <c r="B1526" i="34"/>
  <c r="B1525" i="34"/>
  <c r="B2460" i="34"/>
  <c r="B2459" i="34"/>
  <c r="B2458" i="34"/>
  <c r="B2457" i="34"/>
  <c r="B2456" i="34"/>
  <c r="B2455" i="34"/>
  <c r="B2363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663" i="34"/>
  <c r="B2571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466" i="34"/>
  <c r="B2465" i="34"/>
  <c r="B2464" i="34"/>
  <c r="B2463" i="34"/>
  <c r="B2462" i="34"/>
  <c r="B2461" i="34"/>
  <c r="B2108" i="34"/>
  <c r="B2664" i="34"/>
  <c r="B2218" i="34"/>
  <c r="B2217" i="34"/>
  <c r="B2216" i="34"/>
  <c r="B2215" i="34"/>
  <c r="U1572" i="34" l="1"/>
  <c r="Z1572" i="34"/>
  <c r="U1499" i="34"/>
  <c r="Z1499" i="34"/>
  <c r="U1337" i="34"/>
  <c r="Z1337" i="34"/>
  <c r="U1363" i="34"/>
  <c r="Z1363" i="34"/>
  <c r="Z1230" i="34"/>
  <c r="U1230" i="34"/>
  <c r="U1331" i="34"/>
  <c r="Z1331" i="34"/>
  <c r="U319" i="34"/>
  <c r="Z319" i="34"/>
  <c r="Z1452" i="34"/>
  <c r="U1452" i="34"/>
  <c r="U1505" i="34"/>
  <c r="Z1505" i="34"/>
  <c r="Z1358" i="34"/>
  <c r="U1358" i="34"/>
  <c r="U1407" i="34"/>
  <c r="Z1407" i="34"/>
  <c r="U1295" i="34"/>
  <c r="Z1295" i="34"/>
  <c r="U1103" i="34"/>
  <c r="Z1103" i="34"/>
  <c r="U1175" i="34"/>
  <c r="Z1175" i="34"/>
  <c r="Z1180" i="34"/>
  <c r="U1180" i="34"/>
  <c r="Z937" i="34"/>
  <c r="U937" i="34"/>
  <c r="U961" i="34"/>
  <c r="Z961" i="34"/>
  <c r="Z966" i="34"/>
  <c r="U966" i="34"/>
  <c r="U1017" i="34"/>
  <c r="Z1017" i="34"/>
  <c r="U1023" i="34"/>
  <c r="Z1023" i="34"/>
  <c r="Z1060" i="34"/>
  <c r="U1060" i="34"/>
  <c r="Z859" i="34"/>
  <c r="U859" i="34"/>
  <c r="Z869" i="34"/>
  <c r="U869" i="34"/>
  <c r="Z901" i="34"/>
  <c r="U901" i="34"/>
  <c r="Z843" i="34"/>
  <c r="U843" i="34"/>
  <c r="Z839" i="34"/>
  <c r="U839" i="34"/>
  <c r="Z833" i="34"/>
  <c r="U833" i="34"/>
  <c r="U812" i="34"/>
  <c r="Z812" i="34"/>
  <c r="U806" i="34"/>
  <c r="Z806" i="34"/>
  <c r="Z784" i="34"/>
  <c r="U784" i="34"/>
  <c r="Z780" i="34"/>
  <c r="U780" i="34"/>
  <c r="U769" i="34"/>
  <c r="Z769" i="34"/>
  <c r="U743" i="34"/>
  <c r="Z743" i="34"/>
  <c r="Z738" i="34"/>
  <c r="U738" i="34"/>
  <c r="U689" i="34"/>
  <c r="Z689" i="34"/>
  <c r="Z684" i="34"/>
  <c r="U684" i="34"/>
  <c r="Z678" i="34"/>
  <c r="U678" i="34"/>
  <c r="U673" i="34"/>
  <c r="Z673" i="34"/>
  <c r="Z668" i="34"/>
  <c r="U668" i="34"/>
  <c r="U586" i="34"/>
  <c r="Z586" i="34"/>
  <c r="U560" i="34"/>
  <c r="Z560" i="34"/>
  <c r="U553" i="34"/>
  <c r="Z553" i="34"/>
  <c r="U546" i="34"/>
  <c r="Z546" i="34"/>
  <c r="U537" i="34"/>
  <c r="Z537" i="34"/>
  <c r="U495" i="34"/>
  <c r="Z495" i="34"/>
  <c r="U490" i="34"/>
  <c r="Z490" i="34"/>
  <c r="U480" i="34"/>
  <c r="Z480" i="34"/>
  <c r="U460" i="34"/>
  <c r="Z460" i="34"/>
  <c r="U441" i="34"/>
  <c r="Z441" i="34"/>
  <c r="U436" i="34"/>
  <c r="Z436" i="34"/>
  <c r="U418" i="34"/>
  <c r="Z418" i="34"/>
  <c r="U402" i="34"/>
  <c r="Z402" i="34"/>
  <c r="U397" i="34"/>
  <c r="Z397" i="34"/>
  <c r="U391" i="34"/>
  <c r="Z391" i="34"/>
  <c r="U346" i="34"/>
  <c r="Z346" i="34"/>
  <c r="U342" i="34"/>
  <c r="Z342" i="34"/>
  <c r="U332" i="34"/>
  <c r="Z332" i="34"/>
  <c r="U327" i="34"/>
  <c r="Z327" i="34"/>
  <c r="Z704" i="34"/>
  <c r="U704" i="34"/>
  <c r="T711" i="34"/>
  <c r="U711" i="34"/>
  <c r="R711" i="34"/>
  <c r="Z711" i="34"/>
  <c r="S711" i="34"/>
  <c r="U715" i="34"/>
  <c r="Z715" i="34"/>
  <c r="U719" i="34"/>
  <c r="Z719" i="34"/>
  <c r="Z724" i="34"/>
  <c r="U724" i="34"/>
  <c r="U729" i="34"/>
  <c r="Z729" i="34"/>
  <c r="U733" i="34"/>
  <c r="Z733" i="34"/>
  <c r="Z746" i="34"/>
  <c r="U746" i="34"/>
  <c r="Z750" i="34"/>
  <c r="U750" i="34"/>
  <c r="Z756" i="34"/>
  <c r="U756" i="34"/>
  <c r="Z760" i="34"/>
  <c r="U760" i="34"/>
  <c r="U765" i="34"/>
  <c r="Z765" i="34"/>
  <c r="Z776" i="34"/>
  <c r="U776" i="34"/>
  <c r="U789" i="34"/>
  <c r="Z789" i="34"/>
  <c r="Z793" i="34"/>
  <c r="U793" i="34"/>
  <c r="R797" i="34"/>
  <c r="Z797" i="34"/>
  <c r="S797" i="34"/>
  <c r="T797" i="34"/>
  <c r="U797" i="34"/>
  <c r="Z801" i="34"/>
  <c r="U801" i="34"/>
  <c r="U816" i="34"/>
  <c r="Z816" i="34"/>
  <c r="U820" i="34"/>
  <c r="Z820" i="34"/>
  <c r="Z825" i="34"/>
  <c r="U825" i="34"/>
  <c r="Z829" i="34"/>
  <c r="U829" i="34"/>
  <c r="U848" i="34"/>
  <c r="Z848" i="34"/>
  <c r="U852" i="34"/>
  <c r="Z852" i="34"/>
  <c r="U856" i="34"/>
  <c r="Z856" i="34"/>
  <c r="U864" i="34"/>
  <c r="Z864" i="34"/>
  <c r="U876" i="34"/>
  <c r="Z876" i="34"/>
  <c r="R881" i="34"/>
  <c r="Z881" i="34"/>
  <c r="S881" i="34"/>
  <c r="T881" i="34"/>
  <c r="U881" i="34"/>
  <c r="R885" i="34"/>
  <c r="Z885" i="34"/>
  <c r="S885" i="34"/>
  <c r="T885" i="34"/>
  <c r="U885" i="34"/>
  <c r="Z889" i="34"/>
  <c r="U889" i="34"/>
  <c r="U894" i="34"/>
  <c r="Z894" i="34"/>
  <c r="U898" i="34"/>
  <c r="Z898" i="34"/>
  <c r="U948" i="34"/>
  <c r="Z948" i="34"/>
  <c r="U952" i="34"/>
  <c r="Z952" i="34"/>
  <c r="U969" i="34"/>
  <c r="Z969" i="34"/>
  <c r="Z976" i="34"/>
  <c r="U976" i="34"/>
  <c r="U981" i="34"/>
  <c r="Z981" i="34"/>
  <c r="R986" i="34"/>
  <c r="Z986" i="34"/>
  <c r="S986" i="34"/>
  <c r="T986" i="34"/>
  <c r="U986" i="34"/>
  <c r="Z990" i="34"/>
  <c r="U990" i="34"/>
  <c r="Z994" i="34"/>
  <c r="U994" i="34"/>
  <c r="U999" i="34"/>
  <c r="Z999" i="34"/>
  <c r="U1525" i="34"/>
  <c r="Z1525" i="34"/>
  <c r="U1451" i="34"/>
  <c r="Z1451" i="34"/>
  <c r="U1509" i="34"/>
  <c r="Z1509" i="34"/>
  <c r="U1357" i="34"/>
  <c r="Z1357" i="34"/>
  <c r="Z1410" i="34"/>
  <c r="U1410" i="34"/>
  <c r="U1239" i="34"/>
  <c r="Z1239" i="34"/>
  <c r="U1157" i="34"/>
  <c r="Z1157" i="34"/>
  <c r="Z1526" i="34"/>
  <c r="U1526" i="34"/>
  <c r="U1573" i="34"/>
  <c r="Z1573" i="34"/>
  <c r="Z1482" i="34"/>
  <c r="U1482" i="34"/>
  <c r="Z1514" i="34"/>
  <c r="U1514" i="34"/>
  <c r="Z1350" i="34"/>
  <c r="U1350" i="34"/>
  <c r="U1365" i="34"/>
  <c r="Z1365" i="34"/>
  <c r="U1227" i="34"/>
  <c r="Z1227" i="34"/>
  <c r="Z1290" i="34"/>
  <c r="U1290" i="34"/>
  <c r="U1333" i="34"/>
  <c r="Z1333" i="34"/>
  <c r="U1185" i="34"/>
  <c r="Z1185" i="34"/>
  <c r="U1527" i="34"/>
  <c r="Z1527" i="34"/>
  <c r="U1568" i="34"/>
  <c r="Z1568" i="34"/>
  <c r="U1569" i="34"/>
  <c r="Z1569" i="34"/>
  <c r="U1574" i="34"/>
  <c r="Z1574" i="34"/>
  <c r="U1449" i="34"/>
  <c r="Z1449" i="34"/>
  <c r="Z1472" i="34"/>
  <c r="U1472" i="34"/>
  <c r="U1497" i="34"/>
  <c r="Z1497" i="34"/>
  <c r="U1501" i="34"/>
  <c r="Z1501" i="34"/>
  <c r="Z1506" i="34"/>
  <c r="U1506" i="34"/>
  <c r="U1511" i="34"/>
  <c r="Z1511" i="34"/>
  <c r="Z1334" i="34"/>
  <c r="U1334" i="34"/>
  <c r="Z1346" i="34"/>
  <c r="U1346" i="34"/>
  <c r="U1351" i="34"/>
  <c r="Z1351" i="34"/>
  <c r="U1361" i="34"/>
  <c r="Z1361" i="34"/>
  <c r="Z1366" i="34"/>
  <c r="U1366" i="34"/>
  <c r="U1403" i="34"/>
  <c r="Z1403" i="34"/>
  <c r="Z1408" i="34"/>
  <c r="U1408" i="34"/>
  <c r="Z1228" i="34"/>
  <c r="U1228" i="34"/>
  <c r="Z1232" i="34"/>
  <c r="U1232" i="34"/>
  <c r="U1237" i="34"/>
  <c r="Z1237" i="34"/>
  <c r="U1291" i="34"/>
  <c r="Z1291" i="34"/>
  <c r="Z1298" i="34"/>
  <c r="U1298" i="34"/>
  <c r="Z1318" i="34"/>
  <c r="U1318" i="34"/>
  <c r="U1089" i="34"/>
  <c r="Z1089" i="34"/>
  <c r="Z1142" i="34"/>
  <c r="U1142" i="34"/>
  <c r="Z1166" i="34"/>
  <c r="U1166" i="34"/>
  <c r="Z1176" i="34"/>
  <c r="U1176" i="34"/>
  <c r="U1181" i="34"/>
  <c r="Z1181" i="34"/>
  <c r="Z1186" i="34"/>
  <c r="U1186" i="34"/>
  <c r="U1225" i="34"/>
  <c r="Z1225" i="34"/>
  <c r="U957" i="34"/>
  <c r="Z957" i="34"/>
  <c r="U963" i="34"/>
  <c r="Z963" i="34"/>
  <c r="U967" i="34"/>
  <c r="Z967" i="34"/>
  <c r="Z1018" i="34"/>
  <c r="U1018" i="34"/>
  <c r="Z1024" i="34"/>
  <c r="U1024" i="34"/>
  <c r="U1061" i="34"/>
  <c r="Z1061" i="34"/>
  <c r="U860" i="34"/>
  <c r="Z860" i="34"/>
  <c r="U872" i="34"/>
  <c r="Z872" i="34"/>
  <c r="U902" i="34"/>
  <c r="Z902" i="34"/>
  <c r="U842" i="34"/>
  <c r="Z842" i="34"/>
  <c r="U838" i="34"/>
  <c r="Z838" i="34"/>
  <c r="U832" i="34"/>
  <c r="Z832" i="34"/>
  <c r="Z811" i="34"/>
  <c r="U811" i="34"/>
  <c r="Z805" i="34"/>
  <c r="U805" i="34"/>
  <c r="U783" i="34"/>
  <c r="Z783" i="34"/>
  <c r="U779" i="34"/>
  <c r="Z779" i="34"/>
  <c r="Z768" i="34"/>
  <c r="U768" i="34"/>
  <c r="Z742" i="34"/>
  <c r="U742" i="34"/>
  <c r="U737" i="34"/>
  <c r="Z737" i="34"/>
  <c r="Z688" i="34"/>
  <c r="U688" i="34"/>
  <c r="U683" i="34"/>
  <c r="Z683" i="34"/>
  <c r="U677" i="34"/>
  <c r="Z677" i="34"/>
  <c r="Z672" i="34"/>
  <c r="U672" i="34"/>
  <c r="Z662" i="34"/>
  <c r="U662" i="34"/>
  <c r="U585" i="34"/>
  <c r="Z585" i="34"/>
  <c r="U558" i="34"/>
  <c r="Z558" i="34"/>
  <c r="U552" i="34"/>
  <c r="Z552" i="34"/>
  <c r="U545" i="34"/>
  <c r="Z545" i="34"/>
  <c r="U499" i="34"/>
  <c r="Z499" i="34"/>
  <c r="U494" i="34"/>
  <c r="Z494" i="34"/>
  <c r="U485" i="34"/>
  <c r="Z485" i="34"/>
  <c r="U478" i="34"/>
  <c r="Z478" i="34"/>
  <c r="U459" i="34"/>
  <c r="Z459" i="34"/>
  <c r="U440" i="34"/>
  <c r="Z440" i="34"/>
  <c r="U435" i="34"/>
  <c r="Z435" i="34"/>
  <c r="U417" i="34"/>
  <c r="Z417" i="34"/>
  <c r="U401" i="34"/>
  <c r="Z401" i="34"/>
  <c r="U395" i="34"/>
  <c r="Z395" i="34"/>
  <c r="U390" i="34"/>
  <c r="Z390" i="34"/>
  <c r="U345" i="34"/>
  <c r="Z345" i="34"/>
  <c r="U341" i="34"/>
  <c r="Z341" i="34"/>
  <c r="U331" i="34"/>
  <c r="Z331" i="34"/>
  <c r="U323" i="34"/>
  <c r="Z323" i="34"/>
  <c r="U705" i="34"/>
  <c r="Z705" i="34"/>
  <c r="Z712" i="34"/>
  <c r="U712" i="34"/>
  <c r="Z716" i="34"/>
  <c r="U716" i="34"/>
  <c r="U721" i="34"/>
  <c r="Z721" i="34"/>
  <c r="U725" i="34"/>
  <c r="Z725" i="34"/>
  <c r="Z730" i="34"/>
  <c r="U730" i="34"/>
  <c r="Z734" i="34"/>
  <c r="U734" i="34"/>
  <c r="U747" i="34"/>
  <c r="Z747" i="34"/>
  <c r="U751" i="34"/>
  <c r="Z751" i="34"/>
  <c r="U757" i="34"/>
  <c r="Z757" i="34"/>
  <c r="U761" i="34"/>
  <c r="Z761" i="34"/>
  <c r="T773" i="34"/>
  <c r="U773" i="34"/>
  <c r="R773" i="34"/>
  <c r="Z773" i="34"/>
  <c r="S773" i="34"/>
  <c r="U777" i="34"/>
  <c r="Z777" i="34"/>
  <c r="Z790" i="34"/>
  <c r="U790" i="34"/>
  <c r="U794" i="34"/>
  <c r="Z794" i="34"/>
  <c r="T798" i="34"/>
  <c r="U798" i="34"/>
  <c r="R798" i="34"/>
  <c r="Z798" i="34"/>
  <c r="S798" i="34"/>
  <c r="U802" i="34"/>
  <c r="Z802" i="34"/>
  <c r="Z817" i="34"/>
  <c r="U817" i="34"/>
  <c r="Z821" i="34"/>
  <c r="U821" i="34"/>
  <c r="U826" i="34"/>
  <c r="Z826" i="34"/>
  <c r="U830" i="34"/>
  <c r="Z830" i="34"/>
  <c r="Z849" i="34"/>
  <c r="U849" i="34"/>
  <c r="Z853" i="34"/>
  <c r="U853" i="34"/>
  <c r="Z857" i="34"/>
  <c r="U857" i="34"/>
  <c r="Z865" i="34"/>
  <c r="U865" i="34"/>
  <c r="Z877" i="34"/>
  <c r="U877" i="34"/>
  <c r="T882" i="34"/>
  <c r="U882" i="34"/>
  <c r="R882" i="34"/>
  <c r="Z882" i="34"/>
  <c r="S882" i="34"/>
  <c r="U886" i="34"/>
  <c r="Z886" i="34"/>
  <c r="U890" i="34"/>
  <c r="Z890" i="34"/>
  <c r="Z895" i="34"/>
  <c r="U895" i="34"/>
  <c r="Z899" i="34"/>
  <c r="U899" i="34"/>
  <c r="Z949" i="34"/>
  <c r="U949" i="34"/>
  <c r="Z953" i="34"/>
  <c r="U953" i="34"/>
  <c r="Z970" i="34"/>
  <c r="U970" i="34"/>
  <c r="Z978" i="34"/>
  <c r="U978" i="34"/>
  <c r="Z982" i="34"/>
  <c r="U982" i="34"/>
  <c r="T987" i="34"/>
  <c r="U987" i="34"/>
  <c r="R987" i="34"/>
  <c r="Z987" i="34"/>
  <c r="S987" i="34"/>
  <c r="U991" i="34"/>
  <c r="Z991" i="34"/>
  <c r="Z996" i="34"/>
  <c r="U996" i="34"/>
  <c r="Z1000" i="34"/>
  <c r="U1000" i="34"/>
  <c r="U1552" i="34"/>
  <c r="Z1552" i="34"/>
  <c r="U1481" i="34"/>
  <c r="Z1481" i="34"/>
  <c r="U1503" i="34"/>
  <c r="Z1503" i="34"/>
  <c r="U1349" i="34"/>
  <c r="Z1349" i="34"/>
  <c r="Z1406" i="34"/>
  <c r="U1406" i="34"/>
  <c r="Z1294" i="34"/>
  <c r="U1294" i="34"/>
  <c r="U1173" i="34"/>
  <c r="Z1173" i="34"/>
  <c r="U1567" i="34"/>
  <c r="Z1567" i="34"/>
  <c r="Z1448" i="34"/>
  <c r="U1448" i="34"/>
  <c r="Z1500" i="34"/>
  <c r="U1500" i="34"/>
  <c r="Z1510" i="34"/>
  <c r="U1510" i="34"/>
  <c r="Z1338" i="34"/>
  <c r="U1338" i="34"/>
  <c r="Z1402" i="34"/>
  <c r="U1402" i="34"/>
  <c r="U1231" i="34"/>
  <c r="Z1231" i="34"/>
  <c r="Z1236" i="34"/>
  <c r="U1236" i="34"/>
  <c r="Z1308" i="34"/>
  <c r="U1308" i="34"/>
  <c r="U1165" i="34"/>
  <c r="Z1165" i="34"/>
  <c r="Z1224" i="34"/>
  <c r="U1224" i="34"/>
  <c r="U1551" i="34"/>
  <c r="Z1551" i="34"/>
  <c r="U307" i="34"/>
  <c r="Z307" i="34"/>
  <c r="U1571" i="34"/>
  <c r="Z1571" i="34"/>
  <c r="Z1450" i="34"/>
  <c r="U1450" i="34"/>
  <c r="U1473" i="34"/>
  <c r="Z1473" i="34"/>
  <c r="Z1498" i="34"/>
  <c r="U1498" i="34"/>
  <c r="Z1502" i="34"/>
  <c r="U1502" i="34"/>
  <c r="U1507" i="34"/>
  <c r="Z1507" i="34"/>
  <c r="Z1512" i="34"/>
  <c r="U1512" i="34"/>
  <c r="U1335" i="34"/>
  <c r="Z1335" i="34"/>
  <c r="U1347" i="34"/>
  <c r="Z1347" i="34"/>
  <c r="Z1352" i="34"/>
  <c r="U1352" i="34"/>
  <c r="Z1362" i="34"/>
  <c r="U1362" i="34"/>
  <c r="U1395" i="34"/>
  <c r="Z1395" i="34"/>
  <c r="Z1404" i="34"/>
  <c r="U1404" i="34"/>
  <c r="U1409" i="34"/>
  <c r="Z1409" i="34"/>
  <c r="U1229" i="34"/>
  <c r="Z1229" i="34"/>
  <c r="Z1234" i="34"/>
  <c r="U1234" i="34"/>
  <c r="Z1238" i="34"/>
  <c r="U1238" i="34"/>
  <c r="Z1292" i="34"/>
  <c r="U1292" i="34"/>
  <c r="U1299" i="34"/>
  <c r="Z1299" i="34"/>
  <c r="Z1330" i="34"/>
  <c r="U1330" i="34"/>
  <c r="Z1090" i="34"/>
  <c r="U1090" i="34"/>
  <c r="Z1156" i="34"/>
  <c r="U1156" i="34"/>
  <c r="Z1172" i="34"/>
  <c r="U1172" i="34"/>
  <c r="Z1178" i="34"/>
  <c r="U1178" i="34"/>
  <c r="U1183" i="34"/>
  <c r="Z1183" i="34"/>
  <c r="U1187" i="34"/>
  <c r="Z1187" i="34"/>
  <c r="Z935" i="34"/>
  <c r="U935" i="34"/>
  <c r="Z958" i="34"/>
  <c r="U958" i="34"/>
  <c r="Z964" i="34"/>
  <c r="U964" i="34"/>
  <c r="U1001" i="34"/>
  <c r="Z1001" i="34"/>
  <c r="U1019" i="34"/>
  <c r="Z1019" i="34"/>
  <c r="U1025" i="34"/>
  <c r="Z1025" i="34"/>
  <c r="Z1086" i="34"/>
  <c r="U1086" i="34"/>
  <c r="Z861" i="34"/>
  <c r="U861" i="34"/>
  <c r="Z873" i="34"/>
  <c r="U873" i="34"/>
  <c r="U322" i="34"/>
  <c r="Z322" i="34"/>
  <c r="Z841" i="34"/>
  <c r="U841" i="34"/>
  <c r="U836" i="34"/>
  <c r="Z836" i="34"/>
  <c r="Z831" i="34"/>
  <c r="U831" i="34"/>
  <c r="U810" i="34"/>
  <c r="Z810" i="34"/>
  <c r="U804" i="34"/>
  <c r="Z804" i="34"/>
  <c r="Z782" i="34"/>
  <c r="U782" i="34"/>
  <c r="Z778" i="34"/>
  <c r="U778" i="34"/>
  <c r="U767" i="34"/>
  <c r="Z767" i="34"/>
  <c r="U741" i="34"/>
  <c r="Z741" i="34"/>
  <c r="Z708" i="34"/>
  <c r="U708" i="34"/>
  <c r="Z686" i="34"/>
  <c r="U686" i="34"/>
  <c r="Z680" i="34"/>
  <c r="U680" i="34"/>
  <c r="Z676" i="34"/>
  <c r="U676" i="34"/>
  <c r="U671" i="34"/>
  <c r="Z671" i="34"/>
  <c r="U661" i="34"/>
  <c r="Z661" i="34"/>
  <c r="U584" i="34"/>
  <c r="Z584" i="34"/>
  <c r="U557" i="34"/>
  <c r="Z557" i="34"/>
  <c r="U548" i="34"/>
  <c r="Z548" i="34"/>
  <c r="U544" i="34"/>
  <c r="Z544" i="34"/>
  <c r="U498" i="34"/>
  <c r="Z498" i="34"/>
  <c r="U492" i="34"/>
  <c r="Z492" i="34"/>
  <c r="U484" i="34"/>
  <c r="Z484" i="34"/>
  <c r="U477" i="34"/>
  <c r="Z477" i="34"/>
  <c r="U458" i="34"/>
  <c r="Z458" i="34"/>
  <c r="U439" i="34"/>
  <c r="Z439" i="34"/>
  <c r="U430" i="34"/>
  <c r="Z430" i="34"/>
  <c r="U416" i="34"/>
  <c r="Z416" i="34"/>
  <c r="U399" i="34"/>
  <c r="Z399" i="34"/>
  <c r="U394" i="34"/>
  <c r="Z394" i="34"/>
  <c r="U348" i="34"/>
  <c r="Z348" i="34"/>
  <c r="U344" i="34"/>
  <c r="Z344" i="34"/>
  <c r="U334" i="34"/>
  <c r="Z334" i="34"/>
  <c r="U330" i="34"/>
  <c r="Z330" i="34"/>
  <c r="Z702" i="34"/>
  <c r="U702" i="34"/>
  <c r="Z706" i="34"/>
  <c r="U706" i="34"/>
  <c r="U713" i="34"/>
  <c r="Z713" i="34"/>
  <c r="U717" i="34"/>
  <c r="Z717" i="34"/>
  <c r="Z722" i="34"/>
  <c r="U722" i="34"/>
  <c r="Z726" i="34"/>
  <c r="U726" i="34"/>
  <c r="U731" i="34"/>
  <c r="Z731" i="34"/>
  <c r="U735" i="34"/>
  <c r="Z735" i="34"/>
  <c r="Z748" i="34"/>
  <c r="U748" i="34"/>
  <c r="Z752" i="34"/>
  <c r="U752" i="34"/>
  <c r="Z758" i="34"/>
  <c r="U758" i="34"/>
  <c r="Z762" i="34"/>
  <c r="U762" i="34"/>
  <c r="Z774" i="34"/>
  <c r="U774" i="34"/>
  <c r="U787" i="34"/>
  <c r="Z787" i="34"/>
  <c r="U791" i="34"/>
  <c r="Z791" i="34"/>
  <c r="Z795" i="34"/>
  <c r="U795" i="34"/>
  <c r="R799" i="34"/>
  <c r="Z799" i="34"/>
  <c r="S799" i="34"/>
  <c r="T799" i="34"/>
  <c r="U799" i="34"/>
  <c r="U814" i="34"/>
  <c r="Z814" i="34"/>
  <c r="U818" i="34"/>
  <c r="Z818" i="34"/>
  <c r="U822" i="34"/>
  <c r="Z822" i="34"/>
  <c r="Z827" i="34"/>
  <c r="U827" i="34"/>
  <c r="T846" i="34"/>
  <c r="U846" i="34"/>
  <c r="R846" i="34"/>
  <c r="Z846" i="34"/>
  <c r="S846" i="34"/>
  <c r="U850" i="34"/>
  <c r="Z850" i="34"/>
  <c r="U854" i="34"/>
  <c r="Z854" i="34"/>
  <c r="U858" i="34"/>
  <c r="Z858" i="34"/>
  <c r="U866" i="34"/>
  <c r="Z866" i="34"/>
  <c r="R879" i="34"/>
  <c r="Z879" i="34"/>
  <c r="S879" i="34"/>
  <c r="T879" i="34"/>
  <c r="U879" i="34"/>
  <c r="R883" i="34"/>
  <c r="Z883" i="34"/>
  <c r="S883" i="34"/>
  <c r="T883" i="34"/>
  <c r="U883" i="34"/>
  <c r="Z887" i="34"/>
  <c r="U887" i="34"/>
  <c r="Z891" i="34"/>
  <c r="U891" i="34"/>
  <c r="U896" i="34"/>
  <c r="Z896" i="34"/>
  <c r="U946" i="34"/>
  <c r="Z946" i="34"/>
  <c r="U950" i="34"/>
  <c r="Z950" i="34"/>
  <c r="U954" i="34"/>
  <c r="Z954" i="34"/>
  <c r="Z974" i="34"/>
  <c r="U974" i="34"/>
  <c r="U979" i="34"/>
  <c r="Z979" i="34"/>
  <c r="R984" i="34"/>
  <c r="Z984" i="34"/>
  <c r="S984" i="34"/>
  <c r="T984" i="34"/>
  <c r="U984" i="34"/>
  <c r="R988" i="34"/>
  <c r="Z988" i="34"/>
  <c r="S988" i="34"/>
  <c r="T988" i="34"/>
  <c r="U988" i="34"/>
  <c r="Z992" i="34"/>
  <c r="U992" i="34"/>
  <c r="U997" i="34"/>
  <c r="Z997" i="34"/>
  <c r="U1003" i="34"/>
  <c r="Z1003" i="34"/>
  <c r="U317" i="34"/>
  <c r="Z317" i="34"/>
  <c r="U1513" i="34"/>
  <c r="Z1513" i="34"/>
  <c r="Z1396" i="34"/>
  <c r="U1396" i="34"/>
  <c r="U1235" i="34"/>
  <c r="Z1235" i="34"/>
  <c r="U1307" i="34"/>
  <c r="Z1307" i="34"/>
  <c r="U1091" i="34"/>
  <c r="Z1091" i="34"/>
  <c r="U1179" i="34"/>
  <c r="Z1179" i="34"/>
  <c r="Z1184" i="34"/>
  <c r="U1184" i="34"/>
  <c r="Z1188" i="34"/>
  <c r="U1188" i="34"/>
  <c r="U936" i="34"/>
  <c r="Z936" i="34"/>
  <c r="Z960" i="34"/>
  <c r="U960" i="34"/>
  <c r="U965" i="34"/>
  <c r="Z965" i="34"/>
  <c r="Z1002" i="34"/>
  <c r="U1002" i="34"/>
  <c r="Z1020" i="34"/>
  <c r="U1020" i="34"/>
  <c r="Z1026" i="34"/>
  <c r="U1026" i="34"/>
  <c r="U1087" i="34"/>
  <c r="Z1087" i="34"/>
  <c r="U868" i="34"/>
  <c r="Z868" i="34"/>
  <c r="U900" i="34"/>
  <c r="Z900" i="34"/>
  <c r="U844" i="34"/>
  <c r="Z844" i="34"/>
  <c r="U840" i="34"/>
  <c r="Z840" i="34"/>
  <c r="Z835" i="34"/>
  <c r="U835" i="34"/>
  <c r="Z813" i="34"/>
  <c r="U813" i="34"/>
  <c r="Z807" i="34"/>
  <c r="U807" i="34"/>
  <c r="U785" i="34"/>
  <c r="Z785" i="34"/>
  <c r="U781" i="34"/>
  <c r="Z781" i="34"/>
  <c r="Z770" i="34"/>
  <c r="U770" i="34"/>
  <c r="Z744" i="34"/>
  <c r="U744" i="34"/>
  <c r="Z740" i="34"/>
  <c r="U740" i="34"/>
  <c r="U707" i="34"/>
  <c r="Z707" i="34"/>
  <c r="U685" i="34"/>
  <c r="Z685" i="34"/>
  <c r="U679" i="34"/>
  <c r="Z679" i="34"/>
  <c r="U675" i="34"/>
  <c r="Z675" i="34"/>
  <c r="U669" i="34"/>
  <c r="Z669" i="34"/>
  <c r="Z660" i="34"/>
  <c r="U660" i="34"/>
  <c r="U561" i="34"/>
  <c r="Z561" i="34"/>
  <c r="U556" i="34"/>
  <c r="Z556" i="34"/>
  <c r="U547" i="34"/>
  <c r="Z547" i="34"/>
  <c r="U538" i="34"/>
  <c r="Z538" i="34"/>
  <c r="U496" i="34"/>
  <c r="Z496" i="34"/>
  <c r="U491" i="34"/>
  <c r="Z491" i="34"/>
  <c r="U481" i="34"/>
  <c r="Z481" i="34"/>
  <c r="U476" i="34"/>
  <c r="Z476" i="34"/>
  <c r="U454" i="34"/>
  <c r="Z454" i="34"/>
  <c r="U438" i="34"/>
  <c r="Z438" i="34"/>
  <c r="U429" i="34"/>
  <c r="Z429" i="34"/>
  <c r="U415" i="34"/>
  <c r="Z415" i="34"/>
  <c r="U398" i="34"/>
  <c r="Z398" i="34"/>
  <c r="U392" i="34"/>
  <c r="Z392" i="34"/>
  <c r="U347" i="34"/>
  <c r="Z347" i="34"/>
  <c r="U343" i="34"/>
  <c r="Z343" i="34"/>
  <c r="U333" i="34"/>
  <c r="Z333" i="34"/>
  <c r="U328" i="34"/>
  <c r="Z328" i="34"/>
  <c r="U703" i="34"/>
  <c r="Z703" i="34"/>
  <c r="R710" i="34"/>
  <c r="Z710" i="34"/>
  <c r="S710" i="34"/>
  <c r="T710" i="34"/>
  <c r="U710" i="34"/>
  <c r="Z714" i="34"/>
  <c r="U714" i="34"/>
  <c r="Z718" i="34"/>
  <c r="U718" i="34"/>
  <c r="U723" i="34"/>
  <c r="Z723" i="34"/>
  <c r="U727" i="34"/>
  <c r="Z727" i="34"/>
  <c r="Z732" i="34"/>
  <c r="U732" i="34"/>
  <c r="U745" i="34"/>
  <c r="Z745" i="34"/>
  <c r="U749" i="34"/>
  <c r="Z749" i="34"/>
  <c r="U753" i="34"/>
  <c r="Z753" i="34"/>
  <c r="U759" i="34"/>
  <c r="Z759" i="34"/>
  <c r="Z764" i="34"/>
  <c r="U764" i="34"/>
  <c r="U775" i="34"/>
  <c r="Z775" i="34"/>
  <c r="Z788" i="34"/>
  <c r="U788" i="34"/>
  <c r="U792" i="34"/>
  <c r="Z792" i="34"/>
  <c r="T796" i="34"/>
  <c r="U796" i="34"/>
  <c r="R796" i="34"/>
  <c r="Z796" i="34"/>
  <c r="S796" i="34"/>
  <c r="U800" i="34"/>
  <c r="Z800" i="34"/>
  <c r="Z815" i="34"/>
  <c r="U815" i="34"/>
  <c r="Z819" i="34"/>
  <c r="U819" i="34"/>
  <c r="Z823" i="34"/>
  <c r="U823" i="34"/>
  <c r="U828" i="34"/>
  <c r="Z828" i="34"/>
  <c r="R847" i="34"/>
  <c r="Z847" i="34"/>
  <c r="S847" i="34"/>
  <c r="T847" i="34"/>
  <c r="U847" i="34"/>
  <c r="Z851" i="34"/>
  <c r="U851" i="34"/>
  <c r="Z855" i="34"/>
  <c r="U855" i="34"/>
  <c r="Z863" i="34"/>
  <c r="U863" i="34"/>
  <c r="Z875" i="34"/>
  <c r="U875" i="34"/>
  <c r="T880" i="34"/>
  <c r="U880" i="34"/>
  <c r="R880" i="34"/>
  <c r="Z880" i="34"/>
  <c r="S880" i="34"/>
  <c r="T884" i="34"/>
  <c r="U884" i="34"/>
  <c r="R884" i="34"/>
  <c r="Z884" i="34"/>
  <c r="S884" i="34"/>
  <c r="U888" i="34"/>
  <c r="Z888" i="34"/>
  <c r="Z893" i="34"/>
  <c r="U893" i="34"/>
  <c r="Z897" i="34"/>
  <c r="U897" i="34"/>
  <c r="Z947" i="34"/>
  <c r="U947" i="34"/>
  <c r="Z951" i="34"/>
  <c r="U951" i="34"/>
  <c r="U955" i="34"/>
  <c r="Z955" i="34"/>
  <c r="U975" i="34"/>
  <c r="Z975" i="34"/>
  <c r="Z980" i="34"/>
  <c r="U980" i="34"/>
  <c r="T985" i="34"/>
  <c r="U985" i="34"/>
  <c r="R985" i="34"/>
  <c r="Z985" i="34"/>
  <c r="S985" i="34"/>
  <c r="U989" i="34"/>
  <c r="Z989" i="34"/>
  <c r="U993" i="34"/>
  <c r="Z993" i="34"/>
  <c r="Z998" i="34"/>
  <c r="U998" i="34"/>
  <c r="Z1004" i="34"/>
  <c r="U1004" i="34"/>
  <c r="B700" i="34"/>
  <c r="B701" i="34"/>
  <c r="B681" i="34"/>
  <c r="B693" i="34"/>
  <c r="B626" i="34"/>
  <c r="B627" i="34"/>
  <c r="B628" i="34"/>
  <c r="B629" i="34"/>
  <c r="B630" i="34"/>
  <c r="B631" i="34"/>
  <c r="B632" i="34"/>
  <c r="B633" i="34"/>
  <c r="B634" i="34"/>
  <c r="B635" i="34"/>
  <c r="B636" i="34"/>
  <c r="B638" i="34"/>
  <c r="B639" i="34"/>
  <c r="B640" i="34"/>
  <c r="B641" i="34"/>
  <c r="B642" i="34"/>
  <c r="B643" i="34"/>
  <c r="B644" i="34"/>
  <c r="B666" i="34"/>
  <c r="B667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278" i="34" l="1"/>
  <c r="Z278" i="34"/>
  <c r="S339" i="34"/>
  <c r="T339" i="34"/>
  <c r="U339" i="34"/>
  <c r="R339" i="34"/>
  <c r="Z339" i="34"/>
  <c r="U352" i="34"/>
  <c r="Z352" i="34"/>
  <c r="U643" i="34"/>
  <c r="Z643" i="34"/>
  <c r="U639" i="34"/>
  <c r="Z639" i="34"/>
  <c r="U634" i="34"/>
  <c r="Z634" i="34"/>
  <c r="U630" i="34"/>
  <c r="Z630" i="34"/>
  <c r="U626" i="34"/>
  <c r="Z626" i="34"/>
  <c r="Z700" i="34"/>
  <c r="U700" i="34"/>
  <c r="U274" i="34"/>
  <c r="Z274" i="34"/>
  <c r="S318" i="34"/>
  <c r="T318" i="34"/>
  <c r="U318" i="34"/>
  <c r="R318" i="34"/>
  <c r="Z318" i="34"/>
  <c r="U269" i="34"/>
  <c r="Z269" i="34"/>
  <c r="U258" i="34"/>
  <c r="Z258" i="34"/>
  <c r="Z642" i="34"/>
  <c r="U642" i="34"/>
  <c r="U629" i="34"/>
  <c r="Z629" i="34"/>
  <c r="U270" i="34"/>
  <c r="Z270" i="34"/>
  <c r="U259" i="34"/>
  <c r="Z259" i="34"/>
  <c r="U277" i="34"/>
  <c r="Z277" i="34"/>
  <c r="U265" i="34"/>
  <c r="Z265" i="34"/>
  <c r="T667" i="34"/>
  <c r="U667" i="34"/>
  <c r="R667" i="34"/>
  <c r="Z667" i="34"/>
  <c r="S667" i="34"/>
  <c r="Z638" i="34"/>
  <c r="U638" i="34"/>
  <c r="U633" i="34"/>
  <c r="Z633" i="34"/>
  <c r="T693" i="34"/>
  <c r="U693" i="34"/>
  <c r="R693" i="34"/>
  <c r="Z693" i="34"/>
  <c r="S693" i="34"/>
  <c r="U276" i="34"/>
  <c r="Z276" i="34"/>
  <c r="U268" i="34"/>
  <c r="Z268" i="34"/>
  <c r="U350" i="34"/>
  <c r="Z350" i="34"/>
  <c r="Z636" i="34"/>
  <c r="U636" i="34"/>
  <c r="U325" i="34"/>
  <c r="S325" i="34"/>
  <c r="T325" i="34"/>
  <c r="Z325" i="34"/>
  <c r="R325" i="34"/>
  <c r="U266" i="34"/>
  <c r="Z266" i="34"/>
  <c r="U273" i="34"/>
  <c r="Z273" i="34"/>
  <c r="U351" i="34"/>
  <c r="Z351" i="34"/>
  <c r="U305" i="34"/>
  <c r="Z305" i="34"/>
  <c r="U272" i="34"/>
  <c r="Z272" i="34"/>
  <c r="U264" i="34"/>
  <c r="Z264" i="34"/>
  <c r="U257" i="34"/>
  <c r="Z257" i="34"/>
  <c r="R666" i="34"/>
  <c r="Z666" i="34"/>
  <c r="S666" i="34"/>
  <c r="T666" i="34"/>
  <c r="U666" i="34"/>
  <c r="U641" i="34"/>
  <c r="Z641" i="34"/>
  <c r="U632" i="34"/>
  <c r="Z632" i="34"/>
  <c r="U628" i="34"/>
  <c r="Z628" i="34"/>
  <c r="T681" i="34"/>
  <c r="U681" i="34"/>
  <c r="R681" i="34"/>
  <c r="Z681" i="34"/>
  <c r="S681" i="34"/>
  <c r="S326" i="34"/>
  <c r="U326" i="34"/>
  <c r="Z326" i="34"/>
  <c r="R326" i="34"/>
  <c r="T326" i="34"/>
  <c r="U304" i="34"/>
  <c r="Z304" i="34"/>
  <c r="U275" i="34"/>
  <c r="Z275" i="34"/>
  <c r="U271" i="34"/>
  <c r="Z271" i="34"/>
  <c r="U267" i="34"/>
  <c r="Z267" i="34"/>
  <c r="U260" i="34"/>
  <c r="Z260" i="34"/>
  <c r="U340" i="34"/>
  <c r="R340" i="34"/>
  <c r="Z340" i="34"/>
  <c r="S340" i="34"/>
  <c r="T340" i="34"/>
  <c r="U353" i="34"/>
  <c r="Z353" i="34"/>
  <c r="Z644" i="34"/>
  <c r="U644" i="34"/>
  <c r="Z640" i="34"/>
  <c r="U640" i="34"/>
  <c r="U635" i="34"/>
  <c r="Z635" i="34"/>
  <c r="U631" i="34"/>
  <c r="Z631" i="34"/>
  <c r="U627" i="34"/>
  <c r="Z627" i="34"/>
  <c r="U701" i="34"/>
  <c r="Z701" i="34"/>
  <c r="F343" i="55"/>
  <c r="F344" i="55" s="1"/>
  <c r="E343" i="55"/>
  <c r="T382" i="60"/>
  <c r="C382" i="60" s="1"/>
  <c r="T383" i="60"/>
  <c r="C383" i="60" s="1"/>
  <c r="B1485" i="34" l="1"/>
  <c r="B1476" i="34"/>
  <c r="B1466" i="34"/>
  <c r="B1425" i="34"/>
  <c r="B1420" i="34"/>
  <c r="B1399" i="34"/>
  <c r="U1425" i="34" l="1"/>
  <c r="Z1425" i="34"/>
  <c r="Z1466" i="34"/>
  <c r="U1466" i="34"/>
  <c r="U1399" i="34"/>
  <c r="Z1399" i="34"/>
  <c r="Z1476" i="34"/>
  <c r="U1476" i="34"/>
  <c r="R1420" i="34"/>
  <c r="Z1420" i="34"/>
  <c r="S1420" i="34"/>
  <c r="T1420" i="34"/>
  <c r="U1420" i="34"/>
  <c r="U1485" i="34"/>
  <c r="Z1485" i="34"/>
  <c r="B1356" i="34"/>
  <c r="B1302" i="34"/>
  <c r="B1289" i="34"/>
  <c r="U1289" i="34" l="1"/>
  <c r="Z1289" i="34"/>
  <c r="Z1356" i="34"/>
  <c r="U1356" i="34"/>
  <c r="Z1302" i="34"/>
  <c r="U1302" i="34"/>
  <c r="B383" i="34"/>
  <c r="B368" i="34"/>
  <c r="B57" i="34"/>
  <c r="B54" i="34"/>
  <c r="B28" i="34"/>
  <c r="B95" i="34"/>
  <c r="B174" i="34"/>
  <c r="B403" i="34"/>
  <c r="B524" i="34"/>
  <c r="U54" i="34" l="1"/>
  <c r="R54" i="34"/>
  <c r="Z54" i="34"/>
  <c r="S54" i="34"/>
  <c r="T54" i="34"/>
  <c r="U174" i="34"/>
  <c r="Z174" i="34"/>
  <c r="U95" i="34"/>
  <c r="Z95" i="34"/>
  <c r="U368" i="34"/>
  <c r="Z368" i="34"/>
  <c r="U403" i="34"/>
  <c r="Z403" i="34"/>
  <c r="U57" i="34"/>
  <c r="Z57" i="34"/>
  <c r="U524" i="34"/>
  <c r="Z524" i="34"/>
  <c r="U28" i="34"/>
  <c r="R28" i="34"/>
  <c r="Z28" i="34"/>
  <c r="S28" i="34"/>
  <c r="T28" i="34"/>
  <c r="U383" i="34"/>
  <c r="Z383" i="34"/>
  <c r="O5" i="78"/>
  <c r="N5" i="78"/>
  <c r="B1040" i="34"/>
  <c r="B1036" i="34"/>
  <c r="B1032" i="34"/>
  <c r="Z1032" i="34" l="1"/>
  <c r="U1032" i="34"/>
  <c r="R1040" i="34"/>
  <c r="Z1040" i="34"/>
  <c r="S1040" i="34"/>
  <c r="T1040" i="34"/>
  <c r="U1040" i="34"/>
  <c r="R1036" i="34"/>
  <c r="Z1036" i="34"/>
  <c r="S1036" i="34"/>
  <c r="T1036" i="34"/>
  <c r="U1036" i="34"/>
  <c r="B1080" i="34"/>
  <c r="B1079" i="34"/>
  <c r="B1078" i="34"/>
  <c r="B1077" i="34"/>
  <c r="B1075" i="34"/>
  <c r="B1074" i="34"/>
  <c r="B1073" i="34"/>
  <c r="B1072" i="34"/>
  <c r="B1071" i="34"/>
  <c r="B1070" i="34"/>
  <c r="B1068" i="34"/>
  <c r="B1067" i="34"/>
  <c r="B1066" i="34"/>
  <c r="B1065" i="34"/>
  <c r="B1064" i="34"/>
  <c r="B1063" i="34"/>
  <c r="B1058" i="34"/>
  <c r="B1057" i="34"/>
  <c r="B1056" i="34"/>
  <c r="B1055" i="34"/>
  <c r="B1054" i="34"/>
  <c r="B1053" i="34"/>
  <c r="B1051" i="34"/>
  <c r="B1050" i="34"/>
  <c r="B1049" i="34"/>
  <c r="B1048" i="34"/>
  <c r="B1047" i="34"/>
  <c r="B1046" i="34"/>
  <c r="B1044" i="34"/>
  <c r="B1042" i="34"/>
  <c r="B1041" i="34"/>
  <c r="B1038" i="34"/>
  <c r="B1037" i="34"/>
  <c r="B1034" i="34"/>
  <c r="B1033" i="34"/>
  <c r="B1031" i="34"/>
  <c r="B1030" i="34"/>
  <c r="B102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2" i="34"/>
  <c r="B1251" i="34"/>
  <c r="B1249" i="34"/>
  <c r="B1248" i="34"/>
  <c r="B1247" i="34"/>
  <c r="B1246" i="34"/>
  <c r="B1245" i="34"/>
  <c r="B1244" i="34"/>
  <c r="B1243" i="34"/>
  <c r="B1242" i="34"/>
  <c r="B1241" i="34"/>
  <c r="B1240" i="34"/>
  <c r="B1222" i="34"/>
  <c r="B1221" i="34"/>
  <c r="B1220" i="34"/>
  <c r="B1219" i="34"/>
  <c r="B1218" i="34"/>
  <c r="B1217" i="34"/>
  <c r="B1215" i="34"/>
  <c r="B1214" i="34"/>
  <c r="B1213" i="34"/>
  <c r="B1212" i="34"/>
  <c r="B1211" i="34"/>
  <c r="B1209" i="34"/>
  <c r="B1208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70" i="34"/>
  <c r="B1169" i="34"/>
  <c r="B1168" i="34"/>
  <c r="B1167" i="34"/>
  <c r="B1163" i="34"/>
  <c r="B1162" i="34"/>
  <c r="B1161" i="34"/>
  <c r="B1160" i="34"/>
  <c r="B1159" i="34"/>
  <c r="B1158" i="34"/>
  <c r="B1154" i="34"/>
  <c r="B1153" i="34"/>
  <c r="B1152" i="34"/>
  <c r="B1151" i="34"/>
  <c r="B1150" i="34"/>
  <c r="B1149" i="34"/>
  <c r="B1148" i="34"/>
  <c r="B1147" i="34"/>
  <c r="B1146" i="34"/>
  <c r="B1145" i="34"/>
  <c r="B1124" i="34"/>
  <c r="B1123" i="34"/>
  <c r="B1122" i="34"/>
  <c r="B1121" i="34"/>
  <c r="B1120" i="34"/>
  <c r="B1119" i="34"/>
  <c r="B1118" i="34"/>
  <c r="B1117" i="34"/>
  <c r="B1107" i="34"/>
  <c r="B1106" i="34"/>
  <c r="B1105" i="34"/>
  <c r="B1104" i="34"/>
  <c r="B1085" i="34"/>
  <c r="B1084" i="34"/>
  <c r="B1083" i="34"/>
  <c r="B1082" i="34"/>
  <c r="B1081" i="34"/>
  <c r="B1496" i="34"/>
  <c r="B1495" i="34"/>
  <c r="B1494" i="34"/>
  <c r="B1493" i="34"/>
  <c r="B1492" i="34"/>
  <c r="B1491" i="34"/>
  <c r="B1490" i="34"/>
  <c r="B1489" i="34"/>
  <c r="B1487" i="34"/>
  <c r="B1486" i="34"/>
  <c r="B1393" i="34"/>
  <c r="B1392" i="34"/>
  <c r="B1391" i="34"/>
  <c r="B1390" i="34"/>
  <c r="B1389" i="34"/>
  <c r="B1388" i="34"/>
  <c r="B1386" i="34"/>
  <c r="B1385" i="34"/>
  <c r="B1384" i="34"/>
  <c r="B1383" i="34"/>
  <c r="B1382" i="34"/>
  <c r="B1381" i="34"/>
  <c r="B1380" i="34"/>
  <c r="B1378" i="34"/>
  <c r="B1377" i="34"/>
  <c r="B1376" i="34"/>
  <c r="B1375" i="34"/>
  <c r="B1374" i="34"/>
  <c r="B1373" i="34"/>
  <c r="B1372" i="34"/>
  <c r="B1371" i="34"/>
  <c r="B1370" i="34"/>
  <c r="B1368" i="34"/>
  <c r="B1367" i="34"/>
  <c r="B1360" i="34"/>
  <c r="B1353" i="34"/>
  <c r="B1345" i="34"/>
  <c r="B1344" i="34"/>
  <c r="B1343" i="34"/>
  <c r="B1342" i="34"/>
  <c r="B1341" i="34"/>
  <c r="B1340" i="34"/>
  <c r="B1326" i="34"/>
  <c r="B1325" i="34"/>
  <c r="B1323" i="34"/>
  <c r="B1322" i="34"/>
  <c r="B1321" i="34"/>
  <c r="B1320" i="34"/>
  <c r="B1319" i="34"/>
  <c r="B1306" i="34"/>
  <c r="B1305" i="34"/>
  <c r="B1304" i="34"/>
  <c r="B1303" i="34"/>
  <c r="B1484" i="34"/>
  <c r="B1480" i="34"/>
  <c r="B1479" i="34"/>
  <c r="B1478" i="34"/>
  <c r="B1477" i="34"/>
  <c r="B1475" i="34"/>
  <c r="B1470" i="34"/>
  <c r="B1469" i="34"/>
  <c r="B1468" i="34"/>
  <c r="B1467" i="34"/>
  <c r="B1465" i="34"/>
  <c r="B1464" i="34"/>
  <c r="B1463" i="34"/>
  <c r="B1462" i="34"/>
  <c r="B1461" i="34"/>
  <c r="B1457" i="34"/>
  <c r="B1456" i="34"/>
  <c r="B1455" i="34"/>
  <c r="B1454" i="34"/>
  <c r="B1447" i="34"/>
  <c r="B1446" i="34"/>
  <c r="B1445" i="34"/>
  <c r="B1444" i="34"/>
  <c r="B1443" i="34"/>
  <c r="B1442" i="34"/>
  <c r="B1441" i="34"/>
  <c r="B1440" i="34"/>
  <c r="B1439" i="34"/>
  <c r="B1437" i="34"/>
  <c r="B1436" i="34"/>
  <c r="B1435" i="34"/>
  <c r="B1433" i="34"/>
  <c r="B1432" i="34"/>
  <c r="B1431" i="34"/>
  <c r="B1430" i="34"/>
  <c r="B1429" i="34"/>
  <c r="B1428" i="34"/>
  <c r="B1427" i="34"/>
  <c r="B1426" i="34"/>
  <c r="B1424" i="34"/>
  <c r="B1423" i="34"/>
  <c r="B1422" i="34"/>
  <c r="B1421" i="34"/>
  <c r="B1419" i="34"/>
  <c r="B1418" i="34"/>
  <c r="B1417" i="34"/>
  <c r="B1416" i="34"/>
  <c r="B1415" i="34"/>
  <c r="B1414" i="34"/>
  <c r="B1413" i="34"/>
  <c r="B1412" i="34"/>
  <c r="B1411" i="34"/>
  <c r="B1401" i="34"/>
  <c r="B1400" i="34"/>
  <c r="B1398" i="34"/>
  <c r="B1397" i="34"/>
  <c r="B1355" i="34"/>
  <c r="B1354" i="34"/>
  <c r="B1301" i="34"/>
  <c r="B1300" i="34"/>
  <c r="B37" i="34"/>
  <c r="B36" i="34"/>
  <c r="B35" i="34"/>
  <c r="B1786" i="34"/>
  <c r="B1785" i="34"/>
  <c r="B1784" i="34"/>
  <c r="B1780" i="34"/>
  <c r="B1778" i="34"/>
  <c r="B1777" i="34"/>
  <c r="B1775" i="34"/>
  <c r="B1763" i="34"/>
  <c r="B1762" i="34"/>
  <c r="B1761" i="34"/>
  <c r="B1738" i="34"/>
  <c r="B1737" i="34"/>
  <c r="B1729" i="34"/>
  <c r="B1728" i="34"/>
  <c r="B1721" i="34"/>
  <c r="B1720" i="34"/>
  <c r="B1719" i="34"/>
  <c r="B1718" i="34"/>
  <c r="B1716" i="34"/>
  <c r="B1713" i="34"/>
  <c r="B1712" i="34"/>
  <c r="B1711" i="34"/>
  <c r="B1710" i="34"/>
  <c r="B1709" i="34"/>
  <c r="B1706" i="34"/>
  <c r="B1702" i="34"/>
  <c r="B1701" i="34"/>
  <c r="B1700" i="34"/>
  <c r="B1673" i="34"/>
  <c r="B1646" i="34"/>
  <c r="B1645" i="34"/>
  <c r="B1644" i="34"/>
  <c r="B1636" i="34"/>
  <c r="B1635" i="34"/>
  <c r="B1631" i="34"/>
  <c r="B1628" i="34"/>
  <c r="B1627" i="34"/>
  <c r="B1626" i="34"/>
  <c r="B1625" i="34"/>
  <c r="B1616" i="34"/>
  <c r="B1615" i="34"/>
  <c r="B1613" i="34"/>
  <c r="B1612" i="34"/>
  <c r="B1611" i="34"/>
  <c r="B1610" i="34"/>
  <c r="B1609" i="34"/>
  <c r="B1608" i="34"/>
  <c r="B1607" i="34"/>
  <c r="B182" i="34"/>
  <c r="B181" i="34"/>
  <c r="B173" i="34"/>
  <c r="B1774" i="34"/>
  <c r="B1773" i="34"/>
  <c r="B1772" i="34"/>
  <c r="B1690" i="34"/>
  <c r="B1689" i="34"/>
  <c r="B1678" i="34"/>
  <c r="B1593" i="34"/>
  <c r="B1592" i="34"/>
  <c r="B1591" i="34"/>
  <c r="B1590" i="34"/>
  <c r="B1589" i="34"/>
  <c r="B1588" i="34"/>
  <c r="B1584" i="34"/>
  <c r="B1583" i="34"/>
  <c r="B1582" i="34"/>
  <c r="B1581" i="34"/>
  <c r="B1580" i="34"/>
  <c r="B1579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4" i="34"/>
  <c r="B1523" i="34"/>
  <c r="B1522" i="34"/>
  <c r="B1521" i="34"/>
  <c r="B1520" i="34"/>
  <c r="B1519" i="34"/>
  <c r="B1518" i="34"/>
  <c r="B1516" i="34"/>
  <c r="B1736" i="34"/>
  <c r="B1735" i="34"/>
  <c r="B1734" i="34"/>
  <c r="B1733" i="34"/>
  <c r="B1731" i="34"/>
  <c r="B1730" i="34"/>
  <c r="B1715" i="34"/>
  <c r="B1714" i="34"/>
  <c r="B1677" i="34"/>
  <c r="B1676" i="34"/>
  <c r="B1675" i="34"/>
  <c r="B1674" i="34"/>
  <c r="B1672" i="34"/>
  <c r="B1671" i="34"/>
  <c r="B1670" i="34"/>
  <c r="B1669" i="34"/>
  <c r="B1668" i="34"/>
  <c r="B1667" i="34"/>
  <c r="B1653" i="34"/>
  <c r="B1652" i="34"/>
  <c r="B1648" i="34"/>
  <c r="B1647" i="34"/>
  <c r="B1643" i="34"/>
  <c r="B1642" i="34"/>
  <c r="B1634" i="34"/>
  <c r="B1633" i="34"/>
  <c r="B1630" i="34"/>
  <c r="B1629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1" i="34" l="1"/>
  <c r="Z41" i="34"/>
  <c r="U48" i="34"/>
  <c r="Z48" i="34"/>
  <c r="U62" i="34"/>
  <c r="Z62" i="34"/>
  <c r="U209" i="34"/>
  <c r="Z209" i="34"/>
  <c r="S1633" i="34"/>
  <c r="T1633" i="34"/>
  <c r="U1633" i="34"/>
  <c r="R1633" i="34"/>
  <c r="Z1633" i="34"/>
  <c r="S1647" i="34"/>
  <c r="T1647" i="34"/>
  <c r="U1647" i="34"/>
  <c r="R1647" i="34"/>
  <c r="Z1647" i="34"/>
  <c r="S1667" i="34"/>
  <c r="T1667" i="34"/>
  <c r="U1667" i="34"/>
  <c r="R1667" i="34"/>
  <c r="Z1667" i="34"/>
  <c r="S1671" i="34"/>
  <c r="T1671" i="34"/>
  <c r="U1671" i="34"/>
  <c r="R1671" i="34"/>
  <c r="Z1671" i="34"/>
  <c r="U1676" i="34"/>
  <c r="R1676" i="34"/>
  <c r="Z1676" i="34"/>
  <c r="S1676" i="34"/>
  <c r="T1676" i="34"/>
  <c r="U1730" i="34"/>
  <c r="Z1730" i="34"/>
  <c r="S1735" i="34"/>
  <c r="T1735" i="34"/>
  <c r="U1735" i="34"/>
  <c r="R1735" i="34"/>
  <c r="Z1735" i="34"/>
  <c r="T1519" i="34"/>
  <c r="U1519" i="34"/>
  <c r="R1519" i="34"/>
  <c r="Z1519" i="34"/>
  <c r="S1519" i="34"/>
  <c r="U1523" i="34"/>
  <c r="Z1523" i="34"/>
  <c r="T1531" i="34"/>
  <c r="U1531" i="34"/>
  <c r="S1531" i="34"/>
  <c r="R1531" i="34"/>
  <c r="Z1531" i="34"/>
  <c r="S1535" i="34"/>
  <c r="T1535" i="34"/>
  <c r="U1535" i="34"/>
  <c r="R1535" i="34"/>
  <c r="Z1535" i="34"/>
  <c r="U1539" i="34"/>
  <c r="Z1539" i="34"/>
  <c r="S1543" i="34"/>
  <c r="T1543" i="34"/>
  <c r="U1543" i="34"/>
  <c r="R1543" i="34"/>
  <c r="Z1543" i="34"/>
  <c r="S1553" i="34"/>
  <c r="T1553" i="34"/>
  <c r="U1553" i="34"/>
  <c r="R1553" i="34"/>
  <c r="Z1553" i="34"/>
  <c r="U1557" i="34"/>
  <c r="Z1557" i="34"/>
  <c r="S1561" i="34"/>
  <c r="T1561" i="34"/>
  <c r="U1561" i="34"/>
  <c r="R1561" i="34"/>
  <c r="Z1561" i="34"/>
  <c r="S1565" i="34"/>
  <c r="T1565" i="34"/>
  <c r="U1565" i="34"/>
  <c r="R1565" i="34"/>
  <c r="Z1565" i="34"/>
  <c r="U1581" i="34"/>
  <c r="Z1581" i="34"/>
  <c r="U1588" i="34"/>
  <c r="R1588" i="34"/>
  <c r="Z1588" i="34"/>
  <c r="S1588" i="34"/>
  <c r="T1588" i="34"/>
  <c r="U1592" i="34"/>
  <c r="R1592" i="34"/>
  <c r="Z1592" i="34"/>
  <c r="S1592" i="34"/>
  <c r="T1592" i="34"/>
  <c r="U1690" i="34"/>
  <c r="Z1690" i="34"/>
  <c r="U173" i="34"/>
  <c r="Z173" i="34"/>
  <c r="U1608" i="34"/>
  <c r="Z1608" i="34"/>
  <c r="U1612" i="34"/>
  <c r="Z1612" i="34"/>
  <c r="S1625" i="34"/>
  <c r="T1625" i="34"/>
  <c r="U1625" i="34"/>
  <c r="R1625" i="34"/>
  <c r="Z1625" i="34"/>
  <c r="U1631" i="34"/>
  <c r="Z1631" i="34"/>
  <c r="S1645" i="34"/>
  <c r="T1645" i="34"/>
  <c r="U1645" i="34"/>
  <c r="R1645" i="34"/>
  <c r="Z1645" i="34"/>
  <c r="S1701" i="34"/>
  <c r="T1701" i="34"/>
  <c r="U1701" i="34"/>
  <c r="R1701" i="34"/>
  <c r="Z1701" i="34"/>
  <c r="U1710" i="34"/>
  <c r="Z1710" i="34"/>
  <c r="U1716" i="34"/>
  <c r="Z1716" i="34"/>
  <c r="U1721" i="34"/>
  <c r="Z1721" i="34"/>
  <c r="U1738" i="34"/>
  <c r="Z1738" i="34"/>
  <c r="U1775" i="34"/>
  <c r="Z1775" i="34"/>
  <c r="U1784" i="34"/>
  <c r="Z1784" i="34"/>
  <c r="U36" i="34"/>
  <c r="Z36" i="34"/>
  <c r="R1354" i="34"/>
  <c r="Z1354" i="34"/>
  <c r="S1354" i="34"/>
  <c r="T1354" i="34"/>
  <c r="U1354" i="34"/>
  <c r="Z1400" i="34"/>
  <c r="U1400" i="34"/>
  <c r="U1413" i="34"/>
  <c r="Z1413" i="34"/>
  <c r="U1417" i="34"/>
  <c r="Z1417" i="34"/>
  <c r="Z1422" i="34"/>
  <c r="U1422" i="34"/>
  <c r="U1427" i="34"/>
  <c r="Z1427" i="34"/>
  <c r="U1431" i="34"/>
  <c r="Z1431" i="34"/>
  <c r="Z1436" i="34"/>
  <c r="U1436" i="34"/>
  <c r="U1441" i="34"/>
  <c r="Z1441" i="34"/>
  <c r="U1445" i="34"/>
  <c r="Z1445" i="34"/>
  <c r="U1455" i="34"/>
  <c r="Z1455" i="34"/>
  <c r="R1462" i="34"/>
  <c r="Z1462" i="34"/>
  <c r="S1462" i="34"/>
  <c r="T1462" i="34"/>
  <c r="U1462" i="34"/>
  <c r="U1467" i="34"/>
  <c r="Z1467" i="34"/>
  <c r="U1475" i="34"/>
  <c r="Z1475" i="34"/>
  <c r="Z1480" i="34"/>
  <c r="U1480" i="34"/>
  <c r="U1305" i="34"/>
  <c r="Z1305" i="34"/>
  <c r="T1321" i="34"/>
  <c r="U1321" i="34"/>
  <c r="R1321" i="34"/>
  <c r="Z1321" i="34"/>
  <c r="S1321" i="34"/>
  <c r="Z1326" i="34"/>
  <c r="U1326" i="34"/>
  <c r="U1343" i="34"/>
  <c r="Z1343" i="34"/>
  <c r="R1360" i="34"/>
  <c r="Z1360" i="34"/>
  <c r="S1360" i="34"/>
  <c r="T1360" i="34"/>
  <c r="U1360" i="34"/>
  <c r="U1371" i="34"/>
  <c r="Z1371" i="34"/>
  <c r="U1375" i="34"/>
  <c r="Z1375" i="34"/>
  <c r="R1380" i="34"/>
  <c r="Z1380" i="34"/>
  <c r="S1380" i="34"/>
  <c r="T1380" i="34"/>
  <c r="U1380" i="34"/>
  <c r="Z1384" i="34"/>
  <c r="U1384" i="34"/>
  <c r="U1389" i="34"/>
  <c r="Z1389" i="34"/>
  <c r="U1393" i="34"/>
  <c r="Z1393" i="34"/>
  <c r="Z1490" i="34"/>
  <c r="U1490" i="34"/>
  <c r="R1494" i="34"/>
  <c r="Z1494" i="34"/>
  <c r="S1494" i="34"/>
  <c r="T1494" i="34"/>
  <c r="U1494" i="34"/>
  <c r="Z1082" i="34"/>
  <c r="U1082" i="34"/>
  <c r="R1104" i="34"/>
  <c r="Z1104" i="34"/>
  <c r="S1104" i="34"/>
  <c r="T1104" i="34"/>
  <c r="U1104" i="34"/>
  <c r="T1117" i="34"/>
  <c r="U1117" i="34"/>
  <c r="R1117" i="34"/>
  <c r="Z1117" i="34"/>
  <c r="S1117" i="34"/>
  <c r="U1121" i="34"/>
  <c r="Z1121" i="34"/>
  <c r="T1145" i="34"/>
  <c r="U1145" i="34"/>
  <c r="R1145" i="34"/>
  <c r="Z1145" i="34"/>
  <c r="S1145" i="34"/>
  <c r="U1149" i="34"/>
  <c r="Z1149" i="34"/>
  <c r="U1153" i="34"/>
  <c r="Z1153" i="34"/>
  <c r="Z1160" i="34"/>
  <c r="U1160" i="34"/>
  <c r="T1167" i="34"/>
  <c r="U1167" i="34"/>
  <c r="R1167" i="34"/>
  <c r="Z1167" i="34"/>
  <c r="S1167" i="34"/>
  <c r="T1189" i="34"/>
  <c r="U1189" i="34"/>
  <c r="R1189" i="34"/>
  <c r="Z1189" i="34"/>
  <c r="S1189" i="34"/>
  <c r="U1193" i="34"/>
  <c r="Z1193" i="34"/>
  <c r="U1197" i="34"/>
  <c r="Z1197" i="34"/>
  <c r="T1201" i="34"/>
  <c r="U1201" i="34"/>
  <c r="R1201" i="34"/>
  <c r="Z1201" i="34"/>
  <c r="S1201" i="34"/>
  <c r="T1205" i="34"/>
  <c r="U1205" i="34"/>
  <c r="R1205" i="34"/>
  <c r="Z1205" i="34"/>
  <c r="S1205" i="34"/>
  <c r="Z1212" i="34"/>
  <c r="U1212" i="34"/>
  <c r="T1217" i="34"/>
  <c r="U1217" i="34"/>
  <c r="R1217" i="34"/>
  <c r="Z1217" i="34"/>
  <c r="S1217" i="34"/>
  <c r="U1221" i="34"/>
  <c r="Z1221" i="34"/>
  <c r="R1242" i="34"/>
  <c r="Z1242" i="34"/>
  <c r="S1242" i="34"/>
  <c r="T1242" i="34"/>
  <c r="U1242" i="34"/>
  <c r="R1246" i="34"/>
  <c r="Z1246" i="34"/>
  <c r="S1246" i="34"/>
  <c r="T1246" i="34"/>
  <c r="U1246" i="34"/>
  <c r="U1251" i="34"/>
  <c r="Z1251" i="34"/>
  <c r="R1256" i="34"/>
  <c r="Z1256" i="34"/>
  <c r="S1256" i="34"/>
  <c r="T1256" i="34"/>
  <c r="U1256" i="34"/>
  <c r="Z1260" i="34"/>
  <c r="U1260" i="34"/>
  <c r="Z1264" i="34"/>
  <c r="U1264" i="34"/>
  <c r="Z1268" i="34"/>
  <c r="U1268" i="34"/>
  <c r="Z1272" i="34"/>
  <c r="U1272" i="34"/>
  <c r="T1277" i="34"/>
  <c r="U1277" i="34"/>
  <c r="R1277" i="34"/>
  <c r="Z1277" i="34"/>
  <c r="S1277" i="34"/>
  <c r="U1281" i="34"/>
  <c r="Z1281" i="34"/>
  <c r="U1285" i="34"/>
  <c r="Z1285" i="34"/>
  <c r="T1029" i="34"/>
  <c r="U1029" i="34"/>
  <c r="R1029" i="34"/>
  <c r="Z1029" i="34"/>
  <c r="S1029" i="34"/>
  <c r="Z1034" i="34"/>
  <c r="U1034" i="34"/>
  <c r="R1042" i="34"/>
  <c r="Z1042" i="34"/>
  <c r="S1042" i="34"/>
  <c r="T1042" i="34"/>
  <c r="U1042" i="34"/>
  <c r="Z1048" i="34"/>
  <c r="U1048" i="34"/>
  <c r="T1053" i="34"/>
  <c r="U1053" i="34"/>
  <c r="R1053" i="34"/>
  <c r="Z1053" i="34"/>
  <c r="S1053" i="34"/>
  <c r="U1057" i="34"/>
  <c r="Z1057" i="34"/>
  <c r="U1065" i="34"/>
  <c r="Z1065" i="34"/>
  <c r="R1070" i="34"/>
  <c r="Z1070" i="34"/>
  <c r="S1070" i="34"/>
  <c r="T1070" i="34"/>
  <c r="U1070" i="34"/>
  <c r="Z1074" i="34"/>
  <c r="U1074" i="34"/>
  <c r="U1079" i="34"/>
  <c r="Z1079" i="34"/>
  <c r="U42" i="34"/>
  <c r="Z42" i="34"/>
  <c r="U49" i="34"/>
  <c r="Z49" i="34"/>
  <c r="U199" i="34"/>
  <c r="Z199" i="34"/>
  <c r="U306" i="34"/>
  <c r="Z306" i="34"/>
  <c r="U1634" i="34"/>
  <c r="Z1634" i="34"/>
  <c r="U1648" i="34"/>
  <c r="R1648" i="34"/>
  <c r="Z1648" i="34"/>
  <c r="S1648" i="34"/>
  <c r="T1648" i="34"/>
  <c r="U1668" i="34"/>
  <c r="R1668" i="34"/>
  <c r="Z1668" i="34"/>
  <c r="S1668" i="34"/>
  <c r="T1668" i="34"/>
  <c r="U1672" i="34"/>
  <c r="R1672" i="34"/>
  <c r="Z1672" i="34"/>
  <c r="S1672" i="34"/>
  <c r="T1672" i="34"/>
  <c r="U1677" i="34"/>
  <c r="Z1677" i="34"/>
  <c r="U1731" i="34"/>
  <c r="Z1731" i="34"/>
  <c r="U1736" i="34"/>
  <c r="R1736" i="34"/>
  <c r="Z1736" i="34"/>
  <c r="S1736" i="34"/>
  <c r="T1736" i="34"/>
  <c r="Z1520" i="34"/>
  <c r="U1520" i="34"/>
  <c r="R1524" i="34"/>
  <c r="Z1524" i="34"/>
  <c r="S1524" i="34"/>
  <c r="T1524" i="34"/>
  <c r="U1524" i="34"/>
  <c r="R1532" i="34"/>
  <c r="S1532" i="34"/>
  <c r="U1532" i="34"/>
  <c r="T1532" i="34"/>
  <c r="Z1532" i="34"/>
  <c r="U1536" i="34"/>
  <c r="R1536" i="34"/>
  <c r="Z1536" i="34"/>
  <c r="S1536" i="34"/>
  <c r="T1536" i="34"/>
  <c r="U1540" i="34"/>
  <c r="R1540" i="34"/>
  <c r="Z1540" i="34"/>
  <c r="S1540" i="34"/>
  <c r="T1540" i="34"/>
  <c r="U1544" i="34"/>
  <c r="R1544" i="34"/>
  <c r="Z1544" i="34"/>
  <c r="S1544" i="34"/>
  <c r="T1544" i="34"/>
  <c r="U1554" i="34"/>
  <c r="R1554" i="34"/>
  <c r="Z1554" i="34"/>
  <c r="S1554" i="34"/>
  <c r="T1554" i="34"/>
  <c r="U1558" i="34"/>
  <c r="Z1558" i="34"/>
  <c r="U1562" i="34"/>
  <c r="R1562" i="34"/>
  <c r="Z1562" i="34"/>
  <c r="S1562" i="34"/>
  <c r="T1562" i="34"/>
  <c r="U1566" i="34"/>
  <c r="R1566" i="34"/>
  <c r="Z1566" i="34"/>
  <c r="S1566" i="34"/>
  <c r="T1566" i="34"/>
  <c r="U1582" i="34"/>
  <c r="Z1582" i="34"/>
  <c r="S1589" i="34"/>
  <c r="T1589" i="34"/>
  <c r="U1589" i="34"/>
  <c r="R1589" i="34"/>
  <c r="Z1589" i="34"/>
  <c r="S1593" i="34"/>
  <c r="T1593" i="34"/>
  <c r="U1593" i="34"/>
  <c r="R1593" i="34"/>
  <c r="Z1593" i="34"/>
  <c r="U1772" i="34"/>
  <c r="Z1772" i="34"/>
  <c r="U181" i="34"/>
  <c r="Z181" i="34"/>
  <c r="U1609" i="34"/>
  <c r="Z1609" i="34"/>
  <c r="U1613" i="34"/>
  <c r="Z1613" i="34"/>
  <c r="U1626" i="34"/>
  <c r="R1626" i="34"/>
  <c r="Z1626" i="34"/>
  <c r="S1626" i="34"/>
  <c r="T1626" i="34"/>
  <c r="U1635" i="34"/>
  <c r="Z1635" i="34"/>
  <c r="U1646" i="34"/>
  <c r="R1646" i="34"/>
  <c r="Z1646" i="34"/>
  <c r="S1646" i="34"/>
  <c r="T1646" i="34"/>
  <c r="U1702" i="34"/>
  <c r="R1702" i="34"/>
  <c r="Z1702" i="34"/>
  <c r="S1702" i="34"/>
  <c r="T1702" i="34"/>
  <c r="S1711" i="34"/>
  <c r="T1711" i="34"/>
  <c r="U1711" i="34"/>
  <c r="R1711" i="34"/>
  <c r="Z1711" i="34"/>
  <c r="U1718" i="34"/>
  <c r="Z1718" i="34"/>
  <c r="U1728" i="34"/>
  <c r="Z1728" i="34"/>
  <c r="S1761" i="34"/>
  <c r="T1761" i="34"/>
  <c r="U1761" i="34"/>
  <c r="R1761" i="34"/>
  <c r="Z1761" i="34"/>
  <c r="U1777" i="34"/>
  <c r="Z1777" i="34"/>
  <c r="U1785" i="34"/>
  <c r="Z1785" i="34"/>
  <c r="U37" i="34"/>
  <c r="Z37" i="34"/>
  <c r="U1355" i="34"/>
  <c r="Z1355" i="34"/>
  <c r="U1401" i="34"/>
  <c r="Z1401" i="34"/>
  <c r="Z1414" i="34"/>
  <c r="U1414" i="34"/>
  <c r="Z1418" i="34"/>
  <c r="U1418" i="34"/>
  <c r="U1423" i="34"/>
  <c r="Z1423" i="34"/>
  <c r="Z1428" i="34"/>
  <c r="U1428" i="34"/>
  <c r="Z1432" i="34"/>
  <c r="U1432" i="34"/>
  <c r="U1437" i="34"/>
  <c r="Z1437" i="34"/>
  <c r="Z1442" i="34"/>
  <c r="U1442" i="34"/>
  <c r="Z1446" i="34"/>
  <c r="U1446" i="34"/>
  <c r="Z1456" i="34"/>
  <c r="U1456" i="34"/>
  <c r="T1463" i="34"/>
  <c r="U1463" i="34"/>
  <c r="R1463" i="34"/>
  <c r="Z1463" i="34"/>
  <c r="S1463" i="34"/>
  <c r="Z1468" i="34"/>
  <c r="U1468" i="34"/>
  <c r="U1477" i="34"/>
  <c r="Z1477" i="34"/>
  <c r="Z1484" i="34"/>
  <c r="U1484" i="34"/>
  <c r="Z1306" i="34"/>
  <c r="U1306" i="34"/>
  <c r="Z1322" i="34"/>
  <c r="U1322" i="34"/>
  <c r="Z1340" i="34"/>
  <c r="U1340" i="34"/>
  <c r="Z1344" i="34"/>
  <c r="U1344" i="34"/>
  <c r="T1367" i="34"/>
  <c r="U1367" i="34"/>
  <c r="R1367" i="34"/>
  <c r="Z1367" i="34"/>
  <c r="S1367" i="34"/>
  <c r="Z1372" i="34"/>
  <c r="U1372" i="34"/>
  <c r="Z1376" i="34"/>
  <c r="U1376" i="34"/>
  <c r="T1381" i="34"/>
  <c r="U1381" i="34"/>
  <c r="R1381" i="34"/>
  <c r="Z1381" i="34"/>
  <c r="S1381" i="34"/>
  <c r="U1385" i="34"/>
  <c r="Z1385" i="34"/>
  <c r="Z1390" i="34"/>
  <c r="U1390" i="34"/>
  <c r="Z1486" i="34"/>
  <c r="U1486" i="34"/>
  <c r="U1491" i="34"/>
  <c r="Z1491" i="34"/>
  <c r="T1495" i="34"/>
  <c r="U1495" i="34"/>
  <c r="R1495" i="34"/>
  <c r="Z1495" i="34"/>
  <c r="S1495" i="34"/>
  <c r="U1083" i="34"/>
  <c r="Z1083" i="34"/>
  <c r="U1105" i="34"/>
  <c r="Z1105" i="34"/>
  <c r="R1118" i="34"/>
  <c r="Z1118" i="34"/>
  <c r="S1118" i="34"/>
  <c r="T1118" i="34"/>
  <c r="U1118" i="34"/>
  <c r="Z1122" i="34"/>
  <c r="U1122" i="34"/>
  <c r="R1146" i="34"/>
  <c r="Z1146" i="34"/>
  <c r="S1146" i="34"/>
  <c r="T1146" i="34"/>
  <c r="U1146" i="34"/>
  <c r="Z1150" i="34"/>
  <c r="U1150" i="34"/>
  <c r="Z1154" i="34"/>
  <c r="U1154" i="34"/>
  <c r="U1161" i="34"/>
  <c r="Z1161" i="34"/>
  <c r="Z1168" i="34"/>
  <c r="U1168" i="34"/>
  <c r="Z1190" i="34"/>
  <c r="U1190" i="34"/>
  <c r="Z1194" i="34"/>
  <c r="U1194" i="34"/>
  <c r="Z1198" i="34"/>
  <c r="U1198" i="34"/>
  <c r="R1202" i="34"/>
  <c r="Z1202" i="34"/>
  <c r="S1202" i="34"/>
  <c r="T1202" i="34"/>
  <c r="U1202" i="34"/>
  <c r="Z1208" i="34"/>
  <c r="U1208" i="34"/>
  <c r="U1213" i="34"/>
  <c r="Z1213" i="34"/>
  <c r="Z1218" i="34"/>
  <c r="U1218" i="34"/>
  <c r="Z1222" i="34"/>
  <c r="U1222" i="34"/>
  <c r="T1243" i="34"/>
  <c r="U1243" i="34"/>
  <c r="R1243" i="34"/>
  <c r="Z1243" i="34"/>
  <c r="S1243" i="34"/>
  <c r="U1247" i="34"/>
  <c r="Z1247" i="34"/>
  <c r="Z1252" i="34"/>
  <c r="U1252" i="34"/>
  <c r="T1257" i="34"/>
  <c r="U1257" i="34"/>
  <c r="R1257" i="34"/>
  <c r="Z1257" i="34"/>
  <c r="S1257" i="34"/>
  <c r="U1261" i="34"/>
  <c r="Z1261" i="34"/>
  <c r="U1265" i="34"/>
  <c r="Z1265" i="34"/>
  <c r="U1269" i="34"/>
  <c r="Z1269" i="34"/>
  <c r="Z1274" i="34"/>
  <c r="U1274" i="34"/>
  <c r="R1278" i="34"/>
  <c r="Z1278" i="34"/>
  <c r="S1278" i="34"/>
  <c r="T1278" i="34"/>
  <c r="U1278" i="34"/>
  <c r="Z1282" i="34"/>
  <c r="U1282" i="34"/>
  <c r="Z1286" i="34"/>
  <c r="U1286" i="34"/>
  <c r="Z1030" i="34"/>
  <c r="U1030" i="34"/>
  <c r="U1037" i="34"/>
  <c r="Z1037" i="34"/>
  <c r="R1044" i="34"/>
  <c r="Z1044" i="34"/>
  <c r="S1044" i="34"/>
  <c r="T1044" i="34"/>
  <c r="U1044" i="34"/>
  <c r="U1049" i="34"/>
  <c r="Z1049" i="34"/>
  <c r="R1054" i="34"/>
  <c r="Z1054" i="34"/>
  <c r="S1054" i="34"/>
  <c r="T1054" i="34"/>
  <c r="U1054" i="34"/>
  <c r="Z1058" i="34"/>
  <c r="U1058" i="34"/>
  <c r="Z1066" i="34"/>
  <c r="U1066" i="34"/>
  <c r="U1071" i="34"/>
  <c r="Z1071" i="34"/>
  <c r="U1075" i="34"/>
  <c r="Z1075" i="34"/>
  <c r="Z1080" i="34"/>
  <c r="U1080" i="34"/>
  <c r="U44" i="34"/>
  <c r="Z44" i="34"/>
  <c r="U58" i="34"/>
  <c r="Z58" i="34"/>
  <c r="U200" i="34"/>
  <c r="Z200" i="34"/>
  <c r="S1629" i="34"/>
  <c r="T1629" i="34"/>
  <c r="U1629" i="34"/>
  <c r="R1629" i="34"/>
  <c r="Z1629" i="34"/>
  <c r="U1642" i="34"/>
  <c r="R1642" i="34"/>
  <c r="Z1642" i="34"/>
  <c r="S1642" i="34"/>
  <c r="T1642" i="34"/>
  <c r="U1652" i="34"/>
  <c r="Z1652" i="34"/>
  <c r="S1669" i="34"/>
  <c r="T1669" i="34"/>
  <c r="U1669" i="34"/>
  <c r="R1669" i="34"/>
  <c r="Z1669" i="34"/>
  <c r="U1674" i="34"/>
  <c r="R1674" i="34"/>
  <c r="Z1674" i="34"/>
  <c r="S1674" i="34"/>
  <c r="T1674" i="34"/>
  <c r="U1714" i="34"/>
  <c r="Z1714" i="34"/>
  <c r="S1733" i="34"/>
  <c r="T1733" i="34"/>
  <c r="U1733" i="34"/>
  <c r="R1733" i="34"/>
  <c r="Z1733" i="34"/>
  <c r="R1516" i="34"/>
  <c r="Z1516" i="34"/>
  <c r="S1516" i="34"/>
  <c r="T1516" i="34"/>
  <c r="U1516" i="34"/>
  <c r="U1521" i="34"/>
  <c r="Z1521" i="34"/>
  <c r="T1529" i="34"/>
  <c r="U1529" i="34"/>
  <c r="S1529" i="34"/>
  <c r="R1529" i="34"/>
  <c r="Z1529" i="34"/>
  <c r="S1533" i="34"/>
  <c r="T1533" i="34"/>
  <c r="U1533" i="34"/>
  <c r="R1533" i="34"/>
  <c r="Z1533" i="34"/>
  <c r="S1537" i="34"/>
  <c r="T1537" i="34"/>
  <c r="U1537" i="34"/>
  <c r="R1537" i="34"/>
  <c r="Z1537" i="34"/>
  <c r="U1541" i="34"/>
  <c r="Z1541" i="34"/>
  <c r="S1545" i="34"/>
  <c r="T1545" i="34"/>
  <c r="U1545" i="34"/>
  <c r="R1545" i="34"/>
  <c r="Z1545" i="34"/>
  <c r="S1555" i="34"/>
  <c r="T1555" i="34"/>
  <c r="U1555" i="34"/>
  <c r="R1555" i="34"/>
  <c r="Z1555" i="34"/>
  <c r="S1559" i="34"/>
  <c r="T1559" i="34"/>
  <c r="U1559" i="34"/>
  <c r="R1559" i="34"/>
  <c r="Z1559" i="34"/>
  <c r="S1563" i="34"/>
  <c r="T1563" i="34"/>
  <c r="U1563" i="34"/>
  <c r="R1563" i="34"/>
  <c r="Z1563" i="34"/>
  <c r="S1579" i="34"/>
  <c r="T1579" i="34"/>
  <c r="U1579" i="34"/>
  <c r="R1579" i="34"/>
  <c r="Z1579" i="34"/>
  <c r="U1583" i="34"/>
  <c r="Z1583" i="34"/>
  <c r="U1590" i="34"/>
  <c r="R1590" i="34"/>
  <c r="Z1590" i="34"/>
  <c r="S1590" i="34"/>
  <c r="T1590" i="34"/>
  <c r="U1678" i="34"/>
  <c r="Z1678" i="34"/>
  <c r="U1773" i="34"/>
  <c r="Z1773" i="34"/>
  <c r="U182" i="34"/>
  <c r="Z182" i="34"/>
  <c r="U1610" i="34"/>
  <c r="Z1610" i="34"/>
  <c r="U1615" i="34"/>
  <c r="Z1615" i="34"/>
  <c r="S1627" i="34"/>
  <c r="T1627" i="34"/>
  <c r="U1627" i="34"/>
  <c r="R1627" i="34"/>
  <c r="Z1627" i="34"/>
  <c r="U1636" i="34"/>
  <c r="R1636" i="34"/>
  <c r="Z1636" i="34"/>
  <c r="S1636" i="34"/>
  <c r="T1636" i="34"/>
  <c r="S1673" i="34"/>
  <c r="T1673" i="34"/>
  <c r="U1673" i="34"/>
  <c r="R1673" i="34"/>
  <c r="Z1673" i="34"/>
  <c r="U1706" i="34"/>
  <c r="R1706" i="34"/>
  <c r="Z1706" i="34"/>
  <c r="S1706" i="34"/>
  <c r="T1706" i="34"/>
  <c r="U1712" i="34"/>
  <c r="R1712" i="34"/>
  <c r="Z1712" i="34"/>
  <c r="S1712" i="34"/>
  <c r="T1712" i="34"/>
  <c r="U1719" i="34"/>
  <c r="Z1719" i="34"/>
  <c r="U1729" i="34"/>
  <c r="Z1729" i="34"/>
  <c r="U1762" i="34"/>
  <c r="Z1762" i="34"/>
  <c r="U1778" i="34"/>
  <c r="Z1778" i="34"/>
  <c r="U1786" i="34"/>
  <c r="Z1786" i="34"/>
  <c r="R1300" i="34"/>
  <c r="Z1300" i="34"/>
  <c r="S1300" i="34"/>
  <c r="T1300" i="34"/>
  <c r="U1300" i="34"/>
  <c r="U1397" i="34"/>
  <c r="Z1397" i="34"/>
  <c r="T1411" i="34"/>
  <c r="U1411" i="34"/>
  <c r="R1411" i="34"/>
  <c r="Z1411" i="34"/>
  <c r="S1411" i="34"/>
  <c r="U1415" i="34"/>
  <c r="Z1415" i="34"/>
  <c r="T1419" i="34"/>
  <c r="U1419" i="34"/>
  <c r="R1419" i="34"/>
  <c r="Z1419" i="34"/>
  <c r="S1419" i="34"/>
  <c r="Z1424" i="34"/>
  <c r="U1424" i="34"/>
  <c r="U1429" i="34"/>
  <c r="Z1429" i="34"/>
  <c r="U1433" i="34"/>
  <c r="Z1433" i="34"/>
  <c r="T1439" i="34"/>
  <c r="U1439" i="34"/>
  <c r="R1439" i="34"/>
  <c r="Z1439" i="34"/>
  <c r="S1439" i="34"/>
  <c r="U1443" i="34"/>
  <c r="Z1443" i="34"/>
  <c r="U1447" i="34"/>
  <c r="Z1447" i="34"/>
  <c r="U1457" i="34"/>
  <c r="Z1457" i="34"/>
  <c r="R1464" i="34"/>
  <c r="Z1464" i="34"/>
  <c r="S1464" i="34"/>
  <c r="T1464" i="34"/>
  <c r="U1464" i="34"/>
  <c r="U1469" i="34"/>
  <c r="Z1469" i="34"/>
  <c r="R1478" i="34"/>
  <c r="Z1478" i="34"/>
  <c r="S1478" i="34"/>
  <c r="T1478" i="34"/>
  <c r="U1478" i="34"/>
  <c r="U1303" i="34"/>
  <c r="Z1303" i="34"/>
  <c r="T1319" i="34"/>
  <c r="U1319" i="34"/>
  <c r="R1319" i="34"/>
  <c r="Z1319" i="34"/>
  <c r="S1319" i="34"/>
  <c r="U1323" i="34"/>
  <c r="Z1323" i="34"/>
  <c r="U1341" i="34"/>
  <c r="Z1341" i="34"/>
  <c r="U1345" i="34"/>
  <c r="Z1345" i="34"/>
  <c r="R1368" i="34"/>
  <c r="Z1368" i="34"/>
  <c r="S1368" i="34"/>
  <c r="T1368" i="34"/>
  <c r="U1368" i="34"/>
  <c r="U1373" i="34"/>
  <c r="Z1373" i="34"/>
  <c r="U1377" i="34"/>
  <c r="Z1377" i="34"/>
  <c r="R1382" i="34"/>
  <c r="Z1382" i="34"/>
  <c r="S1382" i="34"/>
  <c r="T1382" i="34"/>
  <c r="U1382" i="34"/>
  <c r="Z1386" i="34"/>
  <c r="U1386" i="34"/>
  <c r="U1391" i="34"/>
  <c r="Z1391" i="34"/>
  <c r="U1487" i="34"/>
  <c r="Z1487" i="34"/>
  <c r="Z1492" i="34"/>
  <c r="U1492" i="34"/>
  <c r="R1496" i="34"/>
  <c r="Z1496" i="34"/>
  <c r="S1496" i="34"/>
  <c r="T1496" i="34"/>
  <c r="U1496" i="34"/>
  <c r="Z1084" i="34"/>
  <c r="U1084" i="34"/>
  <c r="Z1106" i="34"/>
  <c r="U1106" i="34"/>
  <c r="U1119" i="34"/>
  <c r="Z1119" i="34"/>
  <c r="U1123" i="34"/>
  <c r="Z1123" i="34"/>
  <c r="T1147" i="34"/>
  <c r="U1147" i="34"/>
  <c r="R1147" i="34"/>
  <c r="Z1147" i="34"/>
  <c r="S1147" i="34"/>
  <c r="U1151" i="34"/>
  <c r="Z1151" i="34"/>
  <c r="Z1158" i="34"/>
  <c r="U1158" i="34"/>
  <c r="Z1162" i="34"/>
  <c r="U1162" i="34"/>
  <c r="U1169" i="34"/>
  <c r="Z1169" i="34"/>
  <c r="U1191" i="34"/>
  <c r="Z1191" i="34"/>
  <c r="U1195" i="34"/>
  <c r="Z1195" i="34"/>
  <c r="T1199" i="34"/>
  <c r="U1199" i="34"/>
  <c r="R1199" i="34"/>
  <c r="Z1199" i="34"/>
  <c r="S1199" i="34"/>
  <c r="T1203" i="34"/>
  <c r="U1203" i="34"/>
  <c r="R1203" i="34"/>
  <c r="Z1203" i="34"/>
  <c r="S1203" i="34"/>
  <c r="U1209" i="34"/>
  <c r="Z1209" i="34"/>
  <c r="Z1214" i="34"/>
  <c r="U1214" i="34"/>
  <c r="U1219" i="34"/>
  <c r="Z1219" i="34"/>
  <c r="R1240" i="34"/>
  <c r="Z1240" i="34"/>
  <c r="S1240" i="34"/>
  <c r="T1240" i="34"/>
  <c r="U1240" i="34"/>
  <c r="R1244" i="34"/>
  <c r="Z1244" i="34"/>
  <c r="S1244" i="34"/>
  <c r="T1244" i="34"/>
  <c r="U1244" i="34"/>
  <c r="Z1248" i="34"/>
  <c r="U1248" i="34"/>
  <c r="R1254" i="34"/>
  <c r="Z1254" i="34"/>
  <c r="S1254" i="34"/>
  <c r="T1254" i="34"/>
  <c r="U1254" i="34"/>
  <c r="R1258" i="34"/>
  <c r="Z1258" i="34"/>
  <c r="S1258" i="34"/>
  <c r="T1258" i="34"/>
  <c r="U1258" i="34"/>
  <c r="Z1262" i="34"/>
  <c r="U1262" i="34"/>
  <c r="Z1266" i="34"/>
  <c r="U1266" i="34"/>
  <c r="Z1270" i="34"/>
  <c r="U1270" i="34"/>
  <c r="U1275" i="34"/>
  <c r="Z1275" i="34"/>
  <c r="T1279" i="34"/>
  <c r="U1279" i="34"/>
  <c r="R1279" i="34"/>
  <c r="Z1279" i="34"/>
  <c r="S1279" i="34"/>
  <c r="U1283" i="34"/>
  <c r="Z1283" i="34"/>
  <c r="U1287" i="34"/>
  <c r="Z1287" i="34"/>
  <c r="U1031" i="34"/>
  <c r="Z1031" i="34"/>
  <c r="Z1038" i="34"/>
  <c r="U1038" i="34"/>
  <c r="Z1046" i="34"/>
  <c r="U1046" i="34"/>
  <c r="Z1050" i="34"/>
  <c r="U1050" i="34"/>
  <c r="U1055" i="34"/>
  <c r="Z1055" i="34"/>
  <c r="T1063" i="34"/>
  <c r="U1063" i="34"/>
  <c r="R1063" i="34"/>
  <c r="Z1063" i="34"/>
  <c r="S1063" i="34"/>
  <c r="U1067" i="34"/>
  <c r="Z1067" i="34"/>
  <c r="Z1072" i="34"/>
  <c r="U1072" i="34"/>
  <c r="U1077" i="34"/>
  <c r="Z1077" i="34"/>
  <c r="U45" i="34"/>
  <c r="Z45" i="34"/>
  <c r="U59" i="34"/>
  <c r="Z59" i="34"/>
  <c r="U208" i="34"/>
  <c r="Z208" i="34"/>
  <c r="U1630" i="34"/>
  <c r="Z1630" i="34"/>
  <c r="S1643" i="34"/>
  <c r="T1643" i="34"/>
  <c r="U1643" i="34"/>
  <c r="R1643" i="34"/>
  <c r="Z1643" i="34"/>
  <c r="U1653" i="34"/>
  <c r="Z1653" i="34"/>
  <c r="U1670" i="34"/>
  <c r="R1670" i="34"/>
  <c r="Z1670" i="34"/>
  <c r="S1670" i="34"/>
  <c r="T1670" i="34"/>
  <c r="S1675" i="34"/>
  <c r="T1675" i="34"/>
  <c r="U1675" i="34"/>
  <c r="R1675" i="34"/>
  <c r="Z1675" i="34"/>
  <c r="U1715" i="34"/>
  <c r="Z1715" i="34"/>
  <c r="U1734" i="34"/>
  <c r="R1734" i="34"/>
  <c r="Z1734" i="34"/>
  <c r="S1734" i="34"/>
  <c r="T1734" i="34"/>
  <c r="R1518" i="34"/>
  <c r="Z1518" i="34"/>
  <c r="S1518" i="34"/>
  <c r="T1518" i="34"/>
  <c r="U1518" i="34"/>
  <c r="Z1522" i="34"/>
  <c r="U1522" i="34"/>
  <c r="R1530" i="34"/>
  <c r="Z1530" i="34"/>
  <c r="S1530" i="34"/>
  <c r="U1530" i="34"/>
  <c r="T1530" i="34"/>
  <c r="U1534" i="34"/>
  <c r="R1534" i="34"/>
  <c r="Z1534" i="34"/>
  <c r="S1534" i="34"/>
  <c r="T1534" i="34"/>
  <c r="U1538" i="34"/>
  <c r="Z1538" i="34"/>
  <c r="U1542" i="34"/>
  <c r="Z1542" i="34"/>
  <c r="U1546" i="34"/>
  <c r="R1546" i="34"/>
  <c r="Z1546" i="34"/>
  <c r="S1546" i="34"/>
  <c r="T1546" i="34"/>
  <c r="U1556" i="34"/>
  <c r="R1556" i="34"/>
  <c r="Z1556" i="34"/>
  <c r="S1556" i="34"/>
  <c r="T1556" i="34"/>
  <c r="U1560" i="34"/>
  <c r="R1560" i="34"/>
  <c r="Z1560" i="34"/>
  <c r="S1560" i="34"/>
  <c r="T1560" i="34"/>
  <c r="U1564" i="34"/>
  <c r="R1564" i="34"/>
  <c r="Z1564" i="34"/>
  <c r="S1564" i="34"/>
  <c r="T1564" i="34"/>
  <c r="U1580" i="34"/>
  <c r="Z1580" i="34"/>
  <c r="U1584" i="34"/>
  <c r="Z1584" i="34"/>
  <c r="S1591" i="34"/>
  <c r="T1591" i="34"/>
  <c r="U1591" i="34"/>
  <c r="R1591" i="34"/>
  <c r="Z1591" i="34"/>
  <c r="U1689" i="34"/>
  <c r="Z1689" i="34"/>
  <c r="U1774" i="34"/>
  <c r="Z1774" i="34"/>
  <c r="S1607" i="34"/>
  <c r="T1607" i="34"/>
  <c r="U1607" i="34"/>
  <c r="R1607" i="34"/>
  <c r="Z1607" i="34"/>
  <c r="U1611" i="34"/>
  <c r="Z1611" i="34"/>
  <c r="U1616" i="34"/>
  <c r="Z1616" i="34"/>
  <c r="U1628" i="34"/>
  <c r="R1628" i="34"/>
  <c r="Z1628" i="34"/>
  <c r="S1628" i="34"/>
  <c r="T1628" i="34"/>
  <c r="U1644" i="34"/>
  <c r="R1644" i="34"/>
  <c r="Z1644" i="34"/>
  <c r="S1644" i="34"/>
  <c r="T1644" i="34"/>
  <c r="U1700" i="34"/>
  <c r="R1700" i="34"/>
  <c r="Z1700" i="34"/>
  <c r="S1700" i="34"/>
  <c r="T1700" i="34"/>
  <c r="U1709" i="34"/>
  <c r="Z1709" i="34"/>
  <c r="U1713" i="34"/>
  <c r="Z1713" i="34"/>
  <c r="U1720" i="34"/>
  <c r="Z1720" i="34"/>
  <c r="U1737" i="34"/>
  <c r="Z1737" i="34"/>
  <c r="U1763" i="34"/>
  <c r="Z1763" i="34"/>
  <c r="U1780" i="34"/>
  <c r="R1780" i="34"/>
  <c r="Z1780" i="34"/>
  <c r="S1780" i="34"/>
  <c r="T1780" i="34"/>
  <c r="U35" i="34"/>
  <c r="Z35" i="34"/>
  <c r="U1301" i="34"/>
  <c r="Z1301" i="34"/>
  <c r="Z1398" i="34"/>
  <c r="U1398" i="34"/>
  <c r="Z1412" i="34"/>
  <c r="U1412" i="34"/>
  <c r="R1416" i="34"/>
  <c r="Z1416" i="34"/>
  <c r="S1416" i="34"/>
  <c r="T1416" i="34"/>
  <c r="U1416" i="34"/>
  <c r="T1421" i="34"/>
  <c r="U1421" i="34"/>
  <c r="R1421" i="34"/>
  <c r="Z1421" i="34"/>
  <c r="S1421" i="34"/>
  <c r="Z1426" i="34"/>
  <c r="U1426" i="34"/>
  <c r="R1430" i="34"/>
  <c r="Z1430" i="34"/>
  <c r="S1430" i="34"/>
  <c r="T1430" i="34"/>
  <c r="U1430" i="34"/>
  <c r="U1435" i="34"/>
  <c r="Z1435" i="34"/>
  <c r="R1440" i="34"/>
  <c r="Z1440" i="34"/>
  <c r="S1440" i="34"/>
  <c r="T1440" i="34"/>
  <c r="U1440" i="34"/>
  <c r="Z1444" i="34"/>
  <c r="U1444" i="34"/>
  <c r="Z1454" i="34"/>
  <c r="U1454" i="34"/>
  <c r="T1461" i="34"/>
  <c r="U1461" i="34"/>
  <c r="R1461" i="34"/>
  <c r="Z1461" i="34"/>
  <c r="S1461" i="34"/>
  <c r="T1465" i="34"/>
  <c r="U1465" i="34"/>
  <c r="R1465" i="34"/>
  <c r="Z1465" i="34"/>
  <c r="S1465" i="34"/>
  <c r="Z1470" i="34"/>
  <c r="U1470" i="34"/>
  <c r="U1479" i="34"/>
  <c r="Z1479" i="34"/>
  <c r="Z1304" i="34"/>
  <c r="U1304" i="34"/>
  <c r="R1320" i="34"/>
  <c r="Z1320" i="34"/>
  <c r="S1320" i="34"/>
  <c r="T1320" i="34"/>
  <c r="U1320" i="34"/>
  <c r="U1325" i="34"/>
  <c r="Z1325" i="34"/>
  <c r="Z1342" i="34"/>
  <c r="U1342" i="34"/>
  <c r="T1353" i="34"/>
  <c r="U1353" i="34"/>
  <c r="R1353" i="34"/>
  <c r="Z1353" i="34"/>
  <c r="S1353" i="34"/>
  <c r="Z1370" i="34"/>
  <c r="U1370" i="34"/>
  <c r="Z1374" i="34"/>
  <c r="U1374" i="34"/>
  <c r="Z1378" i="34"/>
  <c r="U1378" i="34"/>
  <c r="U1383" i="34"/>
  <c r="Z1383" i="34"/>
  <c r="R1388" i="34"/>
  <c r="Z1388" i="34"/>
  <c r="S1388" i="34"/>
  <c r="T1388" i="34"/>
  <c r="U1388" i="34"/>
  <c r="Z1392" i="34"/>
  <c r="U1392" i="34"/>
  <c r="U1489" i="34"/>
  <c r="Z1489" i="34"/>
  <c r="T1493" i="34"/>
  <c r="U1493" i="34"/>
  <c r="R1493" i="34"/>
  <c r="Z1493" i="34"/>
  <c r="S1493" i="34"/>
  <c r="U1081" i="34"/>
  <c r="Z1081" i="34"/>
  <c r="U1085" i="34"/>
  <c r="Z1085" i="34"/>
  <c r="U1107" i="34"/>
  <c r="Z1107" i="34"/>
  <c r="Z1120" i="34"/>
  <c r="U1120" i="34"/>
  <c r="Z1124" i="34"/>
  <c r="U1124" i="34"/>
  <c r="R1148" i="34"/>
  <c r="Z1148" i="34"/>
  <c r="S1148" i="34"/>
  <c r="T1148" i="34"/>
  <c r="U1148" i="34"/>
  <c r="Z1152" i="34"/>
  <c r="U1152" i="34"/>
  <c r="U1159" i="34"/>
  <c r="Z1159" i="34"/>
  <c r="U1163" i="34"/>
  <c r="Z1163" i="34"/>
  <c r="Z1170" i="34"/>
  <c r="U1170" i="34"/>
  <c r="Z1192" i="34"/>
  <c r="U1192" i="34"/>
  <c r="Z1196" i="34"/>
  <c r="U1196" i="34"/>
  <c r="R1200" i="34"/>
  <c r="Z1200" i="34"/>
  <c r="S1200" i="34"/>
  <c r="T1200" i="34"/>
  <c r="U1200" i="34"/>
  <c r="R1204" i="34"/>
  <c r="Z1204" i="34"/>
  <c r="S1204" i="34"/>
  <c r="T1204" i="34"/>
  <c r="U1204" i="34"/>
  <c r="U1211" i="34"/>
  <c r="Z1211" i="34"/>
  <c r="U1215" i="34"/>
  <c r="Z1215" i="34"/>
  <c r="Z1220" i="34"/>
  <c r="U1220" i="34"/>
  <c r="T1241" i="34"/>
  <c r="U1241" i="34"/>
  <c r="R1241" i="34"/>
  <c r="Z1241" i="34"/>
  <c r="S1241" i="34"/>
  <c r="T1245" i="34"/>
  <c r="U1245" i="34"/>
  <c r="R1245" i="34"/>
  <c r="Z1245" i="34"/>
  <c r="S1245" i="34"/>
  <c r="U1249" i="34"/>
  <c r="Z1249" i="34"/>
  <c r="T1255" i="34"/>
  <c r="U1255" i="34"/>
  <c r="R1255" i="34"/>
  <c r="Z1255" i="34"/>
  <c r="S1255" i="34"/>
  <c r="T1259" i="34"/>
  <c r="U1259" i="34"/>
  <c r="R1259" i="34"/>
  <c r="Z1259" i="34"/>
  <c r="S1259" i="34"/>
  <c r="U1263" i="34"/>
  <c r="Z1263" i="34"/>
  <c r="T1267" i="34"/>
  <c r="U1267" i="34"/>
  <c r="R1267" i="34"/>
  <c r="Z1267" i="34"/>
  <c r="S1267" i="34"/>
  <c r="U1271" i="34"/>
  <c r="Z1271" i="34"/>
  <c r="R1276" i="34"/>
  <c r="Z1276" i="34"/>
  <c r="S1276" i="34"/>
  <c r="T1276" i="34"/>
  <c r="U1276" i="34"/>
  <c r="Z1280" i="34"/>
  <c r="U1280" i="34"/>
  <c r="R1284" i="34"/>
  <c r="Z1284" i="34"/>
  <c r="S1284" i="34"/>
  <c r="T1284" i="34"/>
  <c r="U1284" i="34"/>
  <c r="Z1288" i="34"/>
  <c r="U1288" i="34"/>
  <c r="U1033" i="34"/>
  <c r="Z1033" i="34"/>
  <c r="T1041" i="34"/>
  <c r="U1041" i="34"/>
  <c r="R1041" i="34"/>
  <c r="Z1041" i="34"/>
  <c r="S1041" i="34"/>
  <c r="U1047" i="34"/>
  <c r="Z1047" i="34"/>
  <c r="U1051" i="34"/>
  <c r="Z1051" i="34"/>
  <c r="Z1056" i="34"/>
  <c r="U1056" i="34"/>
  <c r="Z1064" i="34"/>
  <c r="U1064" i="34"/>
  <c r="Z1068" i="34"/>
  <c r="U1068" i="34"/>
  <c r="U1073" i="34"/>
  <c r="Z1073" i="34"/>
  <c r="Z1078" i="34"/>
  <c r="U1078" i="34"/>
  <c r="B1015" i="34"/>
  <c r="B1016" i="34"/>
  <c r="B1028" i="34"/>
  <c r="Y202" i="60"/>
  <c r="Y201" i="60"/>
  <c r="B699" i="34"/>
  <c r="B337" i="34"/>
  <c r="R1028" i="34" l="1"/>
  <c r="Z1028" i="34"/>
  <c r="S1028" i="34"/>
  <c r="T1028" i="34"/>
  <c r="U1028" i="34"/>
  <c r="U699" i="34"/>
  <c r="Z699" i="34"/>
  <c r="S337" i="34"/>
  <c r="T337" i="34"/>
  <c r="U337" i="34"/>
  <c r="R337" i="34"/>
  <c r="Z337" i="34"/>
  <c r="Z1016" i="34"/>
  <c r="U1016" i="34"/>
  <c r="U1015" i="34"/>
  <c r="Z1015" i="34"/>
  <c r="T200" i="60"/>
  <c r="C200" i="60" s="1"/>
  <c r="B1767" i="34"/>
  <c r="B1766" i="34"/>
  <c r="B1765" i="34"/>
  <c r="B1764" i="34"/>
  <c r="B101" i="34"/>
  <c r="B100" i="34"/>
  <c r="B99" i="34"/>
  <c r="B98" i="34"/>
  <c r="B97" i="34"/>
  <c r="B61" i="34"/>
  <c r="B60" i="34"/>
  <c r="B40" i="34"/>
  <c r="B39" i="34"/>
  <c r="B1782" i="34"/>
  <c r="B1781" i="34"/>
  <c r="B1771" i="34"/>
  <c r="B1770" i="34"/>
  <c r="B1769" i="34"/>
  <c r="B1768" i="34"/>
  <c r="B320" i="34"/>
  <c r="B172" i="34"/>
  <c r="B171" i="34"/>
  <c r="B170" i="34"/>
  <c r="B169" i="34"/>
  <c r="B168" i="34"/>
  <c r="B103" i="34"/>
  <c r="B102" i="34"/>
  <c r="U102" i="34" l="1"/>
  <c r="Z102" i="34"/>
  <c r="U168" i="34"/>
  <c r="Z168" i="34"/>
  <c r="U172" i="34"/>
  <c r="Z172" i="34"/>
  <c r="U1770" i="34"/>
  <c r="R1770" i="34"/>
  <c r="Z1770" i="34"/>
  <c r="S1770" i="34"/>
  <c r="T1770" i="34"/>
  <c r="U39" i="34"/>
  <c r="Z39" i="34"/>
  <c r="U97" i="34"/>
  <c r="Z97" i="34"/>
  <c r="U101" i="34"/>
  <c r="Z101" i="34"/>
  <c r="S1767" i="34"/>
  <c r="T1767" i="34"/>
  <c r="U1767" i="34"/>
  <c r="R1767" i="34"/>
  <c r="Z1767" i="34"/>
  <c r="U169" i="34"/>
  <c r="Z169" i="34"/>
  <c r="U320" i="34"/>
  <c r="Z320" i="34"/>
  <c r="U1771" i="34"/>
  <c r="Z1771" i="34"/>
  <c r="U40" i="34"/>
  <c r="Z40" i="34"/>
  <c r="U98" i="34"/>
  <c r="Z98" i="34"/>
  <c r="U1764" i="34"/>
  <c r="R1764" i="34"/>
  <c r="Z1764" i="34"/>
  <c r="S1764" i="34"/>
  <c r="T1764" i="34"/>
  <c r="U1768" i="34"/>
  <c r="R1768" i="34"/>
  <c r="Z1768" i="34"/>
  <c r="S1768" i="34"/>
  <c r="T1768" i="34"/>
  <c r="U1781" i="34"/>
  <c r="Z1781" i="34"/>
  <c r="U60" i="34"/>
  <c r="Z60" i="34"/>
  <c r="U99" i="34"/>
  <c r="Z99" i="34"/>
  <c r="S1765" i="34"/>
  <c r="T1765" i="34"/>
  <c r="U1765" i="34"/>
  <c r="R1765" i="34"/>
  <c r="Z1765" i="34"/>
  <c r="U170" i="34"/>
  <c r="Z170" i="34"/>
  <c r="U103" i="34"/>
  <c r="Z103" i="34"/>
  <c r="U171" i="34"/>
  <c r="Z171" i="34"/>
  <c r="S1769" i="34"/>
  <c r="T1769" i="34"/>
  <c r="U1769" i="34"/>
  <c r="R1769" i="34"/>
  <c r="Z1769" i="34"/>
  <c r="U1782" i="34"/>
  <c r="Z1782" i="34"/>
  <c r="U61" i="34"/>
  <c r="Z61" i="34"/>
  <c r="U100" i="34"/>
  <c r="Z100" i="34"/>
  <c r="U1766" i="34"/>
  <c r="R1766" i="34"/>
  <c r="Z1766" i="34"/>
  <c r="S1766" i="34"/>
  <c r="T1766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N11" i="34"/>
  <c r="N12" i="34"/>
  <c r="N13" i="34"/>
  <c r="N14" i="34"/>
  <c r="N15" i="34"/>
  <c r="N16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4" i="34" l="1"/>
  <c r="B698" i="34"/>
  <c r="B335" i="34"/>
  <c r="B336" i="34"/>
  <c r="Z698" i="34" l="1"/>
  <c r="U698" i="34"/>
  <c r="Z694" i="34"/>
  <c r="U694" i="34"/>
  <c r="U336" i="34"/>
  <c r="R336" i="34"/>
  <c r="Z336" i="34"/>
  <c r="S336" i="34"/>
  <c r="T336" i="34"/>
  <c r="S335" i="34"/>
  <c r="T335" i="34"/>
  <c r="U335" i="34"/>
  <c r="R335" i="34"/>
  <c r="Z335" i="34"/>
  <c r="B471" i="34"/>
  <c r="B21" i="34"/>
  <c r="U471" i="34" l="1"/>
  <c r="Z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E12" i="61"/>
  <c r="I12" i="61"/>
  <c r="C12" i="61"/>
  <c r="D12" i="61"/>
  <c r="H12" i="61"/>
  <c r="G12" i="61"/>
  <c r="F12" i="61"/>
  <c r="U92" i="34" l="1"/>
  <c r="Z92" i="34"/>
  <c r="U180" i="34"/>
  <c r="Z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B1705" i="34"/>
  <c r="U1705" i="34" l="1"/>
  <c r="Z1705" i="34"/>
  <c r="U1798" i="34"/>
  <c r="Z1798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5" i="34"/>
  <c r="B412" i="34"/>
  <c r="B411" i="34"/>
  <c r="B393" i="34"/>
  <c r="B389" i="34"/>
  <c r="B354" i="34"/>
  <c r="B497" i="34"/>
  <c r="B489" i="34"/>
  <c r="B204" i="34"/>
  <c r="B198" i="34"/>
  <c r="B197" i="34"/>
  <c r="B194" i="34"/>
  <c r="B1013" i="34"/>
  <c r="B177" i="34"/>
  <c r="B1014" i="34"/>
  <c r="B190" i="34"/>
  <c r="B191" i="34"/>
  <c r="B193" i="34"/>
  <c r="B195" i="34"/>
  <c r="B196" i="34"/>
  <c r="B205" i="34"/>
  <c r="B206" i="34"/>
  <c r="B211" i="34"/>
  <c r="B216" i="34"/>
  <c r="B252" i="34"/>
  <c r="B253" i="34"/>
  <c r="B696" i="34"/>
  <c r="B697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11" i="34"/>
  <c r="B1012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4" i="34"/>
  <c r="B555" i="34"/>
  <c r="B563" i="34"/>
  <c r="B564" i="34"/>
  <c r="B565" i="34"/>
  <c r="B566" i="34"/>
  <c r="B567" i="34"/>
  <c r="B568" i="34"/>
  <c r="B569" i="34"/>
  <c r="B570" i="34"/>
  <c r="B571" i="34"/>
  <c r="B572" i="34"/>
  <c r="B574" i="34"/>
  <c r="B575" i="34"/>
  <c r="B576" i="34"/>
  <c r="B577" i="34"/>
  <c r="B578" i="34"/>
  <c r="B579" i="34"/>
  <c r="B580" i="34"/>
  <c r="B581" i="34"/>
  <c r="B582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529" i="34"/>
  <c r="B530" i="34"/>
  <c r="B534" i="34"/>
  <c r="B535" i="34"/>
  <c r="B536" i="34"/>
  <c r="B549" i="34"/>
  <c r="B623" i="34"/>
  <c r="B624" i="34"/>
  <c r="B625" i="34"/>
  <c r="I13" i="71"/>
  <c r="O11" i="42"/>
  <c r="N11" i="42"/>
  <c r="U625" i="34" l="1"/>
  <c r="Z625" i="34"/>
  <c r="U536" i="34"/>
  <c r="Z536" i="34"/>
  <c r="U529" i="34"/>
  <c r="Z529" i="34"/>
  <c r="U619" i="34"/>
  <c r="Z619" i="34"/>
  <c r="U615" i="34"/>
  <c r="Z615" i="34"/>
  <c r="U611" i="34"/>
  <c r="Z611" i="34"/>
  <c r="U580" i="34"/>
  <c r="Z580" i="34"/>
  <c r="U576" i="34"/>
  <c r="Z576" i="34"/>
  <c r="U571" i="34"/>
  <c r="Z571" i="34"/>
  <c r="U567" i="34"/>
  <c r="Z567" i="34"/>
  <c r="U563" i="34"/>
  <c r="R563" i="34"/>
  <c r="Z563" i="34"/>
  <c r="S563" i="34"/>
  <c r="T563" i="34"/>
  <c r="U522" i="34"/>
  <c r="Z522" i="34"/>
  <c r="U518" i="34"/>
  <c r="Z518" i="34"/>
  <c r="U483" i="34"/>
  <c r="R483" i="34"/>
  <c r="Z483" i="34"/>
  <c r="S483" i="34"/>
  <c r="T483" i="34"/>
  <c r="U423" i="34"/>
  <c r="Z423" i="34"/>
  <c r="U414" i="34"/>
  <c r="R414" i="34"/>
  <c r="Z414" i="34"/>
  <c r="S414" i="34"/>
  <c r="T414" i="34"/>
  <c r="U525" i="34"/>
  <c r="Z525" i="34"/>
  <c r="U508" i="34"/>
  <c r="Z508" i="34"/>
  <c r="S488" i="34"/>
  <c r="T488" i="34"/>
  <c r="U488" i="34"/>
  <c r="R488" i="34"/>
  <c r="Z488" i="34"/>
  <c r="U1011" i="34"/>
  <c r="Z1011" i="34"/>
  <c r="U409" i="34"/>
  <c r="Z409" i="34"/>
  <c r="U405" i="34"/>
  <c r="Z405" i="34"/>
  <c r="U386" i="34"/>
  <c r="Z386" i="34"/>
  <c r="U381" i="34"/>
  <c r="Z381" i="34"/>
  <c r="U376" i="34"/>
  <c r="Z376" i="34"/>
  <c r="U372" i="34"/>
  <c r="Z372" i="34"/>
  <c r="U253" i="34"/>
  <c r="Z253" i="34"/>
  <c r="S206" i="34"/>
  <c r="T206" i="34"/>
  <c r="U206" i="34"/>
  <c r="R206" i="34"/>
  <c r="Z206" i="34"/>
  <c r="U193" i="34"/>
  <c r="Z193" i="34"/>
  <c r="U177" i="34"/>
  <c r="Z177" i="34"/>
  <c r="U198" i="34"/>
  <c r="Z198" i="34"/>
  <c r="U354" i="34"/>
  <c r="Z354" i="34"/>
  <c r="U412" i="34"/>
  <c r="Z412" i="34"/>
  <c r="U364" i="34"/>
  <c r="Z364" i="34"/>
  <c r="U358" i="34"/>
  <c r="R358" i="34"/>
  <c r="Z358" i="34"/>
  <c r="S358" i="34"/>
  <c r="T358" i="34"/>
  <c r="U624" i="34"/>
  <c r="Z624" i="34"/>
  <c r="U535" i="34"/>
  <c r="Z535" i="34"/>
  <c r="U622" i="34"/>
  <c r="Z622" i="34"/>
  <c r="U618" i="34"/>
  <c r="Z618" i="34"/>
  <c r="U614" i="34"/>
  <c r="Z614" i="34"/>
  <c r="U610" i="34"/>
  <c r="Z610" i="34"/>
  <c r="U579" i="34"/>
  <c r="Z579" i="34"/>
  <c r="U575" i="34"/>
  <c r="Z575" i="34"/>
  <c r="U570" i="34"/>
  <c r="Z570" i="34"/>
  <c r="U566" i="34"/>
  <c r="Z566" i="34"/>
  <c r="U555" i="34"/>
  <c r="Z555" i="34"/>
  <c r="U521" i="34"/>
  <c r="Z521" i="34"/>
  <c r="U517" i="34"/>
  <c r="Z517" i="34"/>
  <c r="S482" i="34"/>
  <c r="T482" i="34"/>
  <c r="U482" i="34"/>
  <c r="R482" i="34"/>
  <c r="Z482" i="34"/>
  <c r="U422" i="34"/>
  <c r="Z422" i="34"/>
  <c r="U528" i="34"/>
  <c r="Z528" i="34"/>
  <c r="U511" i="34"/>
  <c r="Z511" i="34"/>
  <c r="U507" i="34"/>
  <c r="Z507" i="34"/>
  <c r="U487" i="34"/>
  <c r="R487" i="34"/>
  <c r="Z487" i="34"/>
  <c r="S487" i="34"/>
  <c r="T487" i="34"/>
  <c r="U426" i="34"/>
  <c r="Z426" i="34"/>
  <c r="U408" i="34"/>
  <c r="Z408" i="34"/>
  <c r="U404" i="34"/>
  <c r="Z404" i="34"/>
  <c r="U385" i="34"/>
  <c r="Z385" i="34"/>
  <c r="U380" i="34"/>
  <c r="Z380" i="34"/>
  <c r="U375" i="34"/>
  <c r="Z375" i="34"/>
  <c r="U359" i="34"/>
  <c r="Z359" i="34"/>
  <c r="U252" i="34"/>
  <c r="Z252" i="34"/>
  <c r="U205" i="34"/>
  <c r="R205" i="34"/>
  <c r="Z205" i="34"/>
  <c r="S205" i="34"/>
  <c r="T205" i="34"/>
  <c r="U191" i="34"/>
  <c r="R191" i="34"/>
  <c r="Z191" i="34"/>
  <c r="S191" i="34"/>
  <c r="T191" i="34"/>
  <c r="U1013" i="34"/>
  <c r="Z1013" i="34"/>
  <c r="S204" i="34"/>
  <c r="T204" i="34"/>
  <c r="U204" i="34"/>
  <c r="R204" i="34"/>
  <c r="Z204" i="34"/>
  <c r="U389" i="34"/>
  <c r="Z389" i="34"/>
  <c r="U695" i="34"/>
  <c r="Z695" i="34"/>
  <c r="U365" i="34"/>
  <c r="Z365" i="34"/>
  <c r="U369" i="34"/>
  <c r="Z369" i="34"/>
  <c r="U623" i="34"/>
  <c r="Z623" i="34"/>
  <c r="S534" i="34"/>
  <c r="T534" i="34"/>
  <c r="U534" i="34"/>
  <c r="R534" i="34"/>
  <c r="Z534" i="34"/>
  <c r="U621" i="34"/>
  <c r="Z621" i="34"/>
  <c r="U617" i="34"/>
  <c r="Z617" i="34"/>
  <c r="U613" i="34"/>
  <c r="Z613" i="34"/>
  <c r="U582" i="34"/>
  <c r="Z582" i="34"/>
  <c r="U578" i="34"/>
  <c r="Z578" i="34"/>
  <c r="U574" i="34"/>
  <c r="Z574" i="34"/>
  <c r="U569" i="34"/>
  <c r="Z569" i="34"/>
  <c r="U565" i="34"/>
  <c r="Z565" i="34"/>
  <c r="U554" i="34"/>
  <c r="Z554" i="34"/>
  <c r="U520" i="34"/>
  <c r="Z520" i="34"/>
  <c r="U516" i="34"/>
  <c r="Z516" i="34"/>
  <c r="U475" i="34"/>
  <c r="R475" i="34"/>
  <c r="Z475" i="34"/>
  <c r="S475" i="34"/>
  <c r="T475" i="34"/>
  <c r="U421" i="34"/>
  <c r="Z421" i="34"/>
  <c r="U527" i="34"/>
  <c r="Z527" i="34"/>
  <c r="U510" i="34"/>
  <c r="Z510" i="34"/>
  <c r="U506" i="34"/>
  <c r="Z506" i="34"/>
  <c r="U428" i="34"/>
  <c r="Z428" i="34"/>
  <c r="U425" i="34"/>
  <c r="Z425" i="34"/>
  <c r="S407" i="34"/>
  <c r="T407" i="34"/>
  <c r="U407" i="34"/>
  <c r="R407" i="34"/>
  <c r="Z407" i="34"/>
  <c r="U388" i="34"/>
  <c r="Z388" i="34"/>
  <c r="U384" i="34"/>
  <c r="Z384" i="34"/>
  <c r="U379" i="34"/>
  <c r="Z379" i="34"/>
  <c r="U374" i="34"/>
  <c r="Z374" i="34"/>
  <c r="U697" i="34"/>
  <c r="Z697" i="34"/>
  <c r="S216" i="34"/>
  <c r="T216" i="34"/>
  <c r="U216" i="34"/>
  <c r="R216" i="34"/>
  <c r="Z216" i="34"/>
  <c r="S196" i="34"/>
  <c r="T196" i="34"/>
  <c r="U196" i="34"/>
  <c r="R196" i="34"/>
  <c r="Z196" i="34"/>
  <c r="S190" i="34"/>
  <c r="T190" i="34"/>
  <c r="U190" i="34"/>
  <c r="R190" i="34"/>
  <c r="Z190" i="34"/>
  <c r="U194" i="34"/>
  <c r="Z194" i="34"/>
  <c r="U489" i="34"/>
  <c r="R489" i="34"/>
  <c r="Z489" i="34"/>
  <c r="S489" i="34"/>
  <c r="T489" i="34"/>
  <c r="S393" i="34"/>
  <c r="T393" i="34"/>
  <c r="U393" i="34"/>
  <c r="R393" i="34"/>
  <c r="Z393" i="34"/>
  <c r="U362" i="34"/>
  <c r="Z362" i="34"/>
  <c r="U366" i="34"/>
  <c r="Z366" i="34"/>
  <c r="U370" i="34"/>
  <c r="Z370" i="34"/>
  <c r="U549" i="34"/>
  <c r="Z549" i="34"/>
  <c r="U530" i="34"/>
  <c r="Z530" i="34"/>
  <c r="U620" i="34"/>
  <c r="Z620" i="34"/>
  <c r="U616" i="34"/>
  <c r="Z616" i="34"/>
  <c r="U612" i="34"/>
  <c r="Z612" i="34"/>
  <c r="U581" i="34"/>
  <c r="Z581" i="34"/>
  <c r="U577" i="34"/>
  <c r="Z577" i="34"/>
  <c r="U572" i="34"/>
  <c r="Z572" i="34"/>
  <c r="U568" i="34"/>
  <c r="Z568" i="34"/>
  <c r="U564" i="34"/>
  <c r="Z564" i="34"/>
  <c r="U523" i="34"/>
  <c r="Z523" i="34"/>
  <c r="U519" i="34"/>
  <c r="Z519" i="34"/>
  <c r="U515" i="34"/>
  <c r="Z515" i="34"/>
  <c r="S474" i="34"/>
  <c r="T474" i="34"/>
  <c r="U474" i="34"/>
  <c r="R474" i="34"/>
  <c r="Z474" i="34"/>
  <c r="U420" i="34"/>
  <c r="Z420" i="34"/>
  <c r="U526" i="34"/>
  <c r="Z526" i="34"/>
  <c r="U509" i="34"/>
  <c r="Z509" i="34"/>
  <c r="U505" i="34"/>
  <c r="Z505" i="34"/>
  <c r="Z1012" i="34"/>
  <c r="U1012" i="34"/>
  <c r="U410" i="34"/>
  <c r="Z410" i="34"/>
  <c r="U406" i="34"/>
  <c r="Z406" i="34"/>
  <c r="U387" i="34"/>
  <c r="Z387" i="34"/>
  <c r="U382" i="34"/>
  <c r="Z382" i="34"/>
  <c r="U378" i="34"/>
  <c r="Z378" i="34"/>
  <c r="U373" i="34"/>
  <c r="Z373" i="34"/>
  <c r="Z696" i="34"/>
  <c r="U696" i="34"/>
  <c r="U211" i="34"/>
  <c r="Z211" i="34"/>
  <c r="U195" i="34"/>
  <c r="Z195" i="34"/>
  <c r="Z1014" i="34"/>
  <c r="U1014" i="34"/>
  <c r="U197" i="34"/>
  <c r="Z197" i="34"/>
  <c r="U497" i="34"/>
  <c r="R497" i="34"/>
  <c r="Z497" i="34"/>
  <c r="S497" i="34"/>
  <c r="T497" i="34"/>
  <c r="U411" i="34"/>
  <c r="Z411" i="34"/>
  <c r="U363" i="34"/>
  <c r="Z363" i="34"/>
  <c r="U367" i="34"/>
  <c r="Z367" i="34"/>
  <c r="U371" i="34"/>
  <c r="Z371" i="34"/>
  <c r="Q20" i="34"/>
  <c r="P21" i="34"/>
  <c r="O22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P53" i="34"/>
  <c r="O54" i="34"/>
  <c r="P57" i="34"/>
  <c r="O58" i="34"/>
  <c r="Q60" i="34"/>
  <c r="P61" i="34"/>
  <c r="O62" i="34"/>
  <c r="Q92" i="34"/>
  <c r="Q96" i="34"/>
  <c r="P97" i="34"/>
  <c r="O98" i="34"/>
  <c r="Q100" i="34"/>
  <c r="P101" i="34"/>
  <c r="O102" i="34"/>
  <c r="O106" i="34"/>
  <c r="Q108" i="34"/>
  <c r="P109" i="34"/>
  <c r="O110" i="34"/>
  <c r="Q112" i="34"/>
  <c r="P113" i="34"/>
  <c r="O114" i="34"/>
  <c r="Q116" i="34"/>
  <c r="Q120" i="34"/>
  <c r="P121" i="34"/>
  <c r="O122" i="34"/>
  <c r="Q124" i="34"/>
  <c r="P125" i="34"/>
  <c r="O126" i="34"/>
  <c r="Q128" i="34"/>
  <c r="P129" i="34"/>
  <c r="O19" i="34"/>
  <c r="Q21" i="34"/>
  <c r="P22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Q49" i="34"/>
  <c r="P50" i="34"/>
  <c r="Q53" i="34"/>
  <c r="P54" i="34"/>
  <c r="Q57" i="34"/>
  <c r="P58" i="34"/>
  <c r="O59" i="34"/>
  <c r="Q61" i="34"/>
  <c r="P62" i="34"/>
  <c r="O63" i="34"/>
  <c r="O95" i="34"/>
  <c r="Q97" i="34"/>
  <c r="P98" i="34"/>
  <c r="O99" i="34"/>
  <c r="Q101" i="34"/>
  <c r="P102" i="34"/>
  <c r="O103" i="34"/>
  <c r="P106" i="34"/>
  <c r="O107" i="34"/>
  <c r="Q109" i="34"/>
  <c r="P110" i="34"/>
  <c r="O111" i="34"/>
  <c r="Q113" i="34"/>
  <c r="P114" i="34"/>
  <c r="O115" i="34"/>
  <c r="O119" i="34"/>
  <c r="Q121" i="34"/>
  <c r="P122" i="34"/>
  <c r="O123" i="34"/>
  <c r="P19" i="34"/>
  <c r="O20" i="34"/>
  <c r="Q22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O48" i="34"/>
  <c r="Q50" i="34"/>
  <c r="Q54" i="34"/>
  <c r="Q58" i="34"/>
  <c r="P59" i="34"/>
  <c r="O60" i="34"/>
  <c r="Q62" i="34"/>
  <c r="P63" i="34"/>
  <c r="O92" i="34"/>
  <c r="P95" i="34"/>
  <c r="O96" i="34"/>
  <c r="Q98" i="34"/>
  <c r="P99" i="34"/>
  <c r="O100" i="34"/>
  <c r="Q102" i="34"/>
  <c r="P103" i="34"/>
  <c r="Q106" i="34"/>
  <c r="P107" i="34"/>
  <c r="O108" i="34"/>
  <c r="Q110" i="34"/>
  <c r="P111" i="34"/>
  <c r="O112" i="34"/>
  <c r="Q114" i="34"/>
  <c r="P115" i="34"/>
  <c r="O116" i="34"/>
  <c r="P119" i="34"/>
  <c r="O120" i="34"/>
  <c r="Q122" i="34"/>
  <c r="P123" i="34"/>
  <c r="O124" i="34"/>
  <c r="Q126" i="34"/>
  <c r="P127" i="34"/>
  <c r="Q19" i="34"/>
  <c r="P20" i="34"/>
  <c r="O21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P48" i="34"/>
  <c r="O49" i="34"/>
  <c r="O53" i="34"/>
  <c r="O57" i="34"/>
  <c r="Q59" i="34"/>
  <c r="P60" i="34"/>
  <c r="O61" i="34"/>
  <c r="Q63" i="34"/>
  <c r="P92" i="34"/>
  <c r="Q95" i="34"/>
  <c r="P96" i="34"/>
  <c r="O97" i="34"/>
  <c r="Q99" i="34"/>
  <c r="P100" i="34"/>
  <c r="O101" i="34"/>
  <c r="Q103" i="34"/>
  <c r="Q107" i="34"/>
  <c r="P108" i="34"/>
  <c r="O109" i="34"/>
  <c r="Q111" i="34"/>
  <c r="P112" i="34"/>
  <c r="O113" i="34"/>
  <c r="Q115" i="34"/>
  <c r="P116" i="34"/>
  <c r="Q119" i="34"/>
  <c r="P120" i="34"/>
  <c r="O121" i="34"/>
  <c r="Q123" i="34"/>
  <c r="P124" i="34"/>
  <c r="O125" i="34"/>
  <c r="Q127" i="34"/>
  <c r="P128" i="34"/>
  <c r="O129" i="34"/>
  <c r="P126" i="34"/>
  <c r="Q135" i="34"/>
  <c r="P136" i="34"/>
  <c r="O137" i="34"/>
  <c r="Q139" i="34"/>
  <c r="P140" i="34"/>
  <c r="O141" i="34"/>
  <c r="Q143" i="34"/>
  <c r="P144" i="34"/>
  <c r="O145" i="34"/>
  <c r="P148" i="34"/>
  <c r="O149" i="34"/>
  <c r="Q151" i="34"/>
  <c r="P152" i="34"/>
  <c r="O153" i="34"/>
  <c r="Q155" i="34"/>
  <c r="P156" i="34"/>
  <c r="O157" i="34"/>
  <c r="P168" i="34"/>
  <c r="O169" i="34"/>
  <c r="Q171" i="34"/>
  <c r="P172" i="34"/>
  <c r="O173" i="34"/>
  <c r="O177" i="34"/>
  <c r="P180" i="34"/>
  <c r="O181" i="34"/>
  <c r="Q183" i="34"/>
  <c r="P184" i="34"/>
  <c r="O185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Q125" i="34"/>
  <c r="Q129" i="34"/>
  <c r="O134" i="34"/>
  <c r="Q136" i="34"/>
  <c r="P137" i="34"/>
  <c r="O138" i="34"/>
  <c r="Q140" i="34"/>
  <c r="P141" i="34"/>
  <c r="O142" i="34"/>
  <c r="Q144" i="34"/>
  <c r="P145" i="34"/>
  <c r="Q148" i="34"/>
  <c r="P149" i="34"/>
  <c r="O150" i="34"/>
  <c r="Q152" i="34"/>
  <c r="P153" i="34"/>
  <c r="O154" i="34"/>
  <c r="Q156" i="34"/>
  <c r="P157" i="34"/>
  <c r="O158" i="34"/>
  <c r="Q168" i="34"/>
  <c r="P169" i="34"/>
  <c r="O170" i="34"/>
  <c r="Q172" i="34"/>
  <c r="P173" i="34"/>
  <c r="O174" i="34"/>
  <c r="P177" i="34"/>
  <c r="Q180" i="34"/>
  <c r="P181" i="34"/>
  <c r="O182" i="34"/>
  <c r="Q184" i="34"/>
  <c r="P185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O128" i="34"/>
  <c r="P134" i="34"/>
  <c r="O135" i="34"/>
  <c r="Q137" i="34"/>
  <c r="P138" i="34"/>
  <c r="O139" i="34"/>
  <c r="Q141" i="34"/>
  <c r="P142" i="34"/>
  <c r="O143" i="34"/>
  <c r="Q145" i="34"/>
  <c r="Q149" i="34"/>
  <c r="P150" i="34"/>
  <c r="O151" i="34"/>
  <c r="Q153" i="34"/>
  <c r="P154" i="34"/>
  <c r="O155" i="34"/>
  <c r="Q157" i="34"/>
  <c r="P158" i="34"/>
  <c r="Q169" i="34"/>
  <c r="P170" i="34"/>
  <c r="O171" i="34"/>
  <c r="Q173" i="34"/>
  <c r="P174" i="34"/>
  <c r="Q177" i="34"/>
  <c r="Q181" i="34"/>
  <c r="P182" i="34"/>
  <c r="O183" i="34"/>
  <c r="Q185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O127" i="34"/>
  <c r="Q134" i="34"/>
  <c r="P135" i="34"/>
  <c r="O136" i="34"/>
  <c r="Q138" i="34"/>
  <c r="P139" i="34"/>
  <c r="O140" i="34"/>
  <c r="Q142" i="34"/>
  <c r="P143" i="34"/>
  <c r="O144" i="34"/>
  <c r="O148" i="34"/>
  <c r="Q150" i="34"/>
  <c r="P151" i="34"/>
  <c r="O152" i="34"/>
  <c r="Q154" i="34"/>
  <c r="P155" i="34"/>
  <c r="O156" i="34"/>
  <c r="Q158" i="34"/>
  <c r="O168" i="34"/>
  <c r="Q170" i="34"/>
  <c r="P171" i="34"/>
  <c r="O172" i="34"/>
  <c r="Q174" i="34"/>
  <c r="O180" i="34"/>
  <c r="Q182" i="34"/>
  <c r="P183" i="34"/>
  <c r="O184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242" i="34"/>
  <c r="P243" i="34"/>
  <c r="O244" i="34"/>
  <c r="Q224" i="34"/>
  <c r="Q225" i="34"/>
  <c r="P226" i="34"/>
  <c r="Q229" i="34"/>
  <c r="P230" i="34"/>
  <c r="Q231" i="34"/>
  <c r="Q232" i="34"/>
  <c r="P233" i="34"/>
  <c r="O234" i="34"/>
  <c r="O235" i="34"/>
  <c r="P236" i="34"/>
  <c r="O237" i="34"/>
  <c r="Q245" i="34"/>
  <c r="Q253" i="34"/>
  <c r="Q257" i="34"/>
  <c r="P258" i="34"/>
  <c r="O259" i="34"/>
  <c r="Q261" i="34"/>
  <c r="Q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P221" i="34"/>
  <c r="O222" i="34"/>
  <c r="O223" i="34"/>
  <c r="Q233" i="34"/>
  <c r="P234" i="34"/>
  <c r="Q235" i="34"/>
  <c r="Q236" i="34"/>
  <c r="P237" i="34"/>
  <c r="O238" i="34"/>
  <c r="O239" i="34"/>
  <c r="P240" i="34"/>
  <c r="O241" i="34"/>
  <c r="O252" i="34"/>
  <c r="Q258" i="34"/>
  <c r="P259" i="34"/>
  <c r="O260" i="34"/>
  <c r="O264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Q221" i="34"/>
  <c r="P222" i="34"/>
  <c r="P228" i="34"/>
  <c r="O229" i="34"/>
  <c r="Q237" i="34"/>
  <c r="P238" i="34"/>
  <c r="Q239" i="34"/>
  <c r="Q240" i="34"/>
  <c r="P241" i="34"/>
  <c r="O242" i="34"/>
  <c r="O243" i="34"/>
  <c r="P244" i="34"/>
  <c r="O245" i="34"/>
  <c r="P252" i="34"/>
  <c r="O253" i="34"/>
  <c r="O257" i="34"/>
  <c r="Q259" i="34"/>
  <c r="P260" i="34"/>
  <c r="O261" i="34"/>
  <c r="P264" i="34"/>
  <c r="O265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P225" i="34"/>
  <c r="O226" i="34"/>
  <c r="O227" i="34"/>
  <c r="Q228" i="34"/>
  <c r="P229" i="34"/>
  <c r="O230" i="34"/>
  <c r="O231" i="34"/>
  <c r="P232" i="34"/>
  <c r="O233" i="34"/>
  <c r="Q241" i="34"/>
  <c r="P242" i="34"/>
  <c r="Q243" i="34"/>
  <c r="Q244" i="34"/>
  <c r="P245" i="34"/>
  <c r="Q252" i="34"/>
  <c r="P253" i="34"/>
  <c r="P257" i="34"/>
  <c r="O258" i="34"/>
  <c r="Q260" i="34"/>
  <c r="P261" i="34"/>
  <c r="Q264" i="34"/>
  <c r="P265" i="34"/>
  <c r="O266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O358" i="34"/>
  <c r="O362" i="34"/>
  <c r="Q364" i="34"/>
  <c r="P365" i="34"/>
  <c r="O366" i="34"/>
  <c r="Q368" i="34"/>
  <c r="P369" i="34"/>
  <c r="O370" i="34"/>
  <c r="Q372" i="34"/>
  <c r="P373" i="34"/>
  <c r="O374" i="34"/>
  <c r="Q346" i="34"/>
  <c r="Q347" i="34"/>
  <c r="P348" i="34"/>
  <c r="Q354" i="34"/>
  <c r="O356" i="34"/>
  <c r="P358" i="34"/>
  <c r="O359" i="34"/>
  <c r="Q367" i="34"/>
  <c r="P368" i="34"/>
  <c r="Q369" i="34"/>
  <c r="Q370" i="34"/>
  <c r="P371" i="34"/>
  <c r="O372" i="34"/>
  <c r="O373" i="34"/>
  <c r="P374" i="34"/>
  <c r="O375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Q429" i="34"/>
  <c r="P430" i="34"/>
  <c r="O431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O471" i="34"/>
  <c r="P343" i="34"/>
  <c r="O344" i="34"/>
  <c r="O345" i="34"/>
  <c r="P351" i="34"/>
  <c r="O352" i="34"/>
  <c r="O353" i="34"/>
  <c r="P356" i="34"/>
  <c r="Q358" i="34"/>
  <c r="P359" i="34"/>
  <c r="P362" i="34"/>
  <c r="O363" i="34"/>
  <c r="Q371" i="34"/>
  <c r="P372" i="34"/>
  <c r="Q373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O428" i="34"/>
  <c r="Q430" i="34"/>
  <c r="P431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Q343" i="34"/>
  <c r="P344" i="34"/>
  <c r="Q350" i="34"/>
  <c r="Q351" i="34"/>
  <c r="P352" i="34"/>
  <c r="Q359" i="34"/>
  <c r="Q362" i="34"/>
  <c r="P363" i="34"/>
  <c r="O364" i="34"/>
  <c r="O365" i="34"/>
  <c r="P366" i="34"/>
  <c r="O367" i="34"/>
  <c r="Q375" i="34"/>
  <c r="P376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P428" i="34"/>
  <c r="O429" i="34"/>
  <c r="Q431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347" i="34"/>
  <c r="O348" i="34"/>
  <c r="O349" i="34"/>
  <c r="Q363" i="34"/>
  <c r="P364" i="34"/>
  <c r="Q365" i="34"/>
  <c r="Q366" i="34"/>
  <c r="P367" i="34"/>
  <c r="O368" i="34"/>
  <c r="O369" i="34"/>
  <c r="P370" i="34"/>
  <c r="O371" i="34"/>
  <c r="Q376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Q472" i="34"/>
  <c r="P473" i="34"/>
  <c r="O474" i="34"/>
  <c r="Q476" i="34"/>
  <c r="P477" i="34"/>
  <c r="O478" i="34"/>
  <c r="Q480" i="34"/>
  <c r="P481" i="34"/>
  <c r="O482" i="34"/>
  <c r="Q484" i="34"/>
  <c r="P485" i="34"/>
  <c r="Q488" i="34"/>
  <c r="P489" i="34"/>
  <c r="O490" i="34"/>
  <c r="Q492" i="34"/>
  <c r="P493" i="34"/>
  <c r="O494" i="34"/>
  <c r="Q496" i="34"/>
  <c r="P497" i="34"/>
  <c r="O498" i="34"/>
  <c r="O464" i="34"/>
  <c r="O465" i="34"/>
  <c r="P471" i="34"/>
  <c r="O472" i="34"/>
  <c r="O473" i="34"/>
  <c r="P474" i="34"/>
  <c r="O475" i="34"/>
  <c r="Q483" i="34"/>
  <c r="P484" i="34"/>
  <c r="Q485" i="34"/>
  <c r="P487" i="34"/>
  <c r="O488" i="34"/>
  <c r="O489" i="34"/>
  <c r="P490" i="34"/>
  <c r="O491" i="34"/>
  <c r="Q499" i="34"/>
  <c r="P500" i="34"/>
  <c r="O505" i="34"/>
  <c r="Q507" i="34"/>
  <c r="P508" i="34"/>
  <c r="O509" i="34"/>
  <c r="Q511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P463" i="34"/>
  <c r="P464" i="34"/>
  <c r="Q471" i="34"/>
  <c r="P472" i="34"/>
  <c r="Q473" i="34"/>
  <c r="Q474" i="34"/>
  <c r="P475" i="34"/>
  <c r="O476" i="34"/>
  <c r="O477" i="34"/>
  <c r="P478" i="34"/>
  <c r="O479" i="34"/>
  <c r="Q487" i="34"/>
  <c r="P488" i="34"/>
  <c r="Q489" i="34"/>
  <c r="Q490" i="34"/>
  <c r="P491" i="34"/>
  <c r="O492" i="34"/>
  <c r="O493" i="34"/>
  <c r="P494" i="34"/>
  <c r="O495" i="34"/>
  <c r="Q500" i="34"/>
  <c r="P505" i="34"/>
  <c r="O506" i="34"/>
  <c r="Q508" i="34"/>
  <c r="P509" i="34"/>
  <c r="O510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Q660" i="34"/>
  <c r="P661" i="34"/>
  <c r="O662" i="34"/>
  <c r="Q664" i="34"/>
  <c r="P665" i="34"/>
  <c r="O666" i="34"/>
  <c r="Q668" i="34"/>
  <c r="P669" i="34"/>
  <c r="O670" i="34"/>
  <c r="P467" i="34"/>
  <c r="O468" i="34"/>
  <c r="Q475" i="34"/>
  <c r="P476" i="34"/>
  <c r="Q477" i="34"/>
  <c r="Q478" i="34"/>
  <c r="P479" i="34"/>
  <c r="O480" i="34"/>
  <c r="O481" i="34"/>
  <c r="P482" i="34"/>
  <c r="O483" i="34"/>
  <c r="Q491" i="34"/>
  <c r="P492" i="34"/>
  <c r="Q493" i="34"/>
  <c r="Q494" i="34"/>
  <c r="P495" i="34"/>
  <c r="O496" i="34"/>
  <c r="O497" i="34"/>
  <c r="P498" i="34"/>
  <c r="O499" i="34"/>
  <c r="Q505" i="34"/>
  <c r="P506" i="34"/>
  <c r="O507" i="34"/>
  <c r="Q509" i="34"/>
  <c r="P510" i="34"/>
  <c r="O511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Q661" i="34"/>
  <c r="P662" i="34"/>
  <c r="O663" i="34"/>
  <c r="Q665" i="34"/>
  <c r="P666" i="34"/>
  <c r="O667" i="34"/>
  <c r="Q466" i="34"/>
  <c r="Q467" i="34"/>
  <c r="P468" i="34"/>
  <c r="Q479" i="34"/>
  <c r="P480" i="34"/>
  <c r="Q481" i="34"/>
  <c r="Q482" i="34"/>
  <c r="P483" i="34"/>
  <c r="O484" i="34"/>
  <c r="O485" i="34"/>
  <c r="O487" i="34"/>
  <c r="Q495" i="34"/>
  <c r="P496" i="34"/>
  <c r="Q497" i="34"/>
  <c r="Q498" i="34"/>
  <c r="P499" i="34"/>
  <c r="O500" i="34"/>
  <c r="Q506" i="34"/>
  <c r="P507" i="34"/>
  <c r="O508" i="34"/>
  <c r="Q510" i="34"/>
  <c r="P511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P670" i="34"/>
  <c r="Q676" i="34"/>
  <c r="Q677" i="34"/>
  <c r="P678" i="34"/>
  <c r="Q684" i="34"/>
  <c r="Q685" i="34"/>
  <c r="P686" i="34"/>
  <c r="Q692" i="34"/>
  <c r="Q693" i="34"/>
  <c r="P694" i="34"/>
  <c r="Q695" i="34"/>
  <c r="Q696" i="34"/>
  <c r="P697" i="34"/>
  <c r="O698" i="34"/>
  <c r="O699" i="34"/>
  <c r="P700" i="34"/>
  <c r="O701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669" i="34"/>
  <c r="P673" i="34"/>
  <c r="O674" i="34"/>
  <c r="O675" i="34"/>
  <c r="P681" i="34"/>
  <c r="O682" i="34"/>
  <c r="O683" i="34"/>
  <c r="P689" i="34"/>
  <c r="O690" i="34"/>
  <c r="O691" i="34"/>
  <c r="Q697" i="34"/>
  <c r="P698" i="34"/>
  <c r="Q699" i="34"/>
  <c r="Q700" i="34"/>
  <c r="P701" i="34"/>
  <c r="O702" i="34"/>
  <c r="O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Q672" i="34"/>
  <c r="Q673" i="34"/>
  <c r="P674" i="34"/>
  <c r="Q680" i="34"/>
  <c r="Q681" i="34"/>
  <c r="P682" i="34"/>
  <c r="Q688" i="34"/>
  <c r="Q689" i="34"/>
  <c r="P690" i="34"/>
  <c r="Q701" i="34"/>
  <c r="P702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O671" i="34"/>
  <c r="P677" i="34"/>
  <c r="O678" i="34"/>
  <c r="O679" i="34"/>
  <c r="P685" i="34"/>
  <c r="O686" i="34"/>
  <c r="O687" i="34"/>
  <c r="P693" i="34"/>
  <c r="O694" i="34"/>
  <c r="O695" i="34"/>
  <c r="P696" i="34"/>
  <c r="O697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Q890" i="34"/>
  <c r="Q891" i="34"/>
  <c r="P892" i="34"/>
  <c r="Q898" i="34"/>
  <c r="Q899" i="34"/>
  <c r="P900" i="34"/>
  <c r="Q906" i="34"/>
  <c r="Q907" i="34"/>
  <c r="P908" i="34"/>
  <c r="Q909" i="34"/>
  <c r="Q910" i="34"/>
  <c r="P911" i="34"/>
  <c r="O912" i="34"/>
  <c r="O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P1117" i="34"/>
  <c r="O1118" i="34"/>
  <c r="Q1120" i="34"/>
  <c r="P1121" i="34"/>
  <c r="O1122" i="34"/>
  <c r="Q1124" i="34"/>
  <c r="P1125" i="34"/>
  <c r="O1126" i="34"/>
  <c r="Q1128" i="34"/>
  <c r="P1129" i="34"/>
  <c r="O1130" i="34"/>
  <c r="Q1132" i="34"/>
  <c r="P1133" i="34"/>
  <c r="O1134" i="34"/>
  <c r="Q1136" i="34"/>
  <c r="P1137" i="34"/>
  <c r="O1138" i="34"/>
  <c r="P887" i="34"/>
  <c r="O888" i="34"/>
  <c r="O889" i="34"/>
  <c r="P895" i="34"/>
  <c r="O896" i="34"/>
  <c r="O897" i="34"/>
  <c r="P903" i="34"/>
  <c r="O904" i="34"/>
  <c r="O905" i="34"/>
  <c r="Q911" i="34"/>
  <c r="P912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Q1117" i="34"/>
  <c r="P1118" i="34"/>
  <c r="O1119" i="34"/>
  <c r="Q1121" i="34"/>
  <c r="P1122" i="34"/>
  <c r="O1123" i="34"/>
  <c r="Q887" i="34"/>
  <c r="P888" i="34"/>
  <c r="Q894" i="34"/>
  <c r="Q895" i="34"/>
  <c r="P896" i="34"/>
  <c r="Q902" i="34"/>
  <c r="Q903" i="34"/>
  <c r="P904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Q1118" i="34"/>
  <c r="P1119" i="34"/>
  <c r="O1120" i="34"/>
  <c r="P891" i="34"/>
  <c r="O892" i="34"/>
  <c r="O893" i="34"/>
  <c r="P899" i="34"/>
  <c r="O900" i="34"/>
  <c r="O901" i="34"/>
  <c r="P907" i="34"/>
  <c r="O908" i="34"/>
  <c r="O909" i="34"/>
  <c r="P910" i="34"/>
  <c r="O911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O1117" i="34"/>
  <c r="Q1119" i="34"/>
  <c r="P1120" i="34"/>
  <c r="O1121" i="34"/>
  <c r="Q1123" i="34"/>
  <c r="P1124" i="34"/>
  <c r="O1125" i="34"/>
  <c r="Q1127" i="34"/>
  <c r="P1128" i="34"/>
  <c r="O1129" i="34"/>
  <c r="Q1131" i="34"/>
  <c r="P1132" i="34"/>
  <c r="O1133" i="34"/>
  <c r="Q1135" i="34"/>
  <c r="P1136" i="34"/>
  <c r="O1137" i="34"/>
  <c r="Q1139" i="34"/>
  <c r="P1140" i="34"/>
  <c r="O1141" i="34"/>
  <c r="Q1143" i="34"/>
  <c r="O1145" i="34"/>
  <c r="Q1125" i="34"/>
  <c r="Q1126" i="34"/>
  <c r="P1127" i="34"/>
  <c r="Q1133" i="34"/>
  <c r="Q1134" i="34"/>
  <c r="P1135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O1124" i="34"/>
  <c r="P1130" i="34"/>
  <c r="O1131" i="34"/>
  <c r="O1132" i="34"/>
  <c r="P1138" i="34"/>
  <c r="O1139" i="34"/>
  <c r="O1140" i="34"/>
  <c r="P1141" i="34"/>
  <c r="O1142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P1168" i="34"/>
  <c r="O1169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P1123" i="34"/>
  <c r="Q1129" i="34"/>
  <c r="Q1130" i="34"/>
  <c r="P1131" i="34"/>
  <c r="Q1137" i="34"/>
  <c r="Q1138" i="34"/>
  <c r="P1139" i="34"/>
  <c r="Q1140" i="34"/>
  <c r="Q1141" i="34"/>
  <c r="P1142" i="34"/>
  <c r="O1143" i="34"/>
  <c r="P1145" i="34"/>
  <c r="O1146" i="34"/>
  <c r="Q1148" i="34"/>
  <c r="P1149" i="34"/>
  <c r="O1150" i="34"/>
  <c r="Q1152" i="34"/>
  <c r="P1153" i="34"/>
  <c r="O1154" i="34"/>
  <c r="Q1156" i="34"/>
  <c r="P1157" i="34"/>
  <c r="O1158" i="34"/>
  <c r="Q1160" i="34"/>
  <c r="P1161" i="34"/>
  <c r="O1162" i="34"/>
  <c r="Q1164" i="34"/>
  <c r="P1165" i="34"/>
  <c r="O1166" i="34"/>
  <c r="Q1168" i="34"/>
  <c r="P1169" i="34"/>
  <c r="O1170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122" i="34"/>
  <c r="P1126" i="34"/>
  <c r="O1127" i="34"/>
  <c r="O1128" i="34"/>
  <c r="P1134" i="34"/>
  <c r="O1135" i="34"/>
  <c r="O1136" i="34"/>
  <c r="Q1142" i="34"/>
  <c r="P1143" i="34"/>
  <c r="Q1145" i="34"/>
  <c r="P1146" i="34"/>
  <c r="O1147" i="34"/>
  <c r="Q1149" i="34"/>
  <c r="P1150" i="34"/>
  <c r="O1151" i="34"/>
  <c r="Q1153" i="34"/>
  <c r="P1154" i="34"/>
  <c r="O1155" i="34"/>
  <c r="Q1157" i="34"/>
  <c r="P1158" i="34"/>
  <c r="O1159" i="34"/>
  <c r="Q1161" i="34"/>
  <c r="P1162" i="34"/>
  <c r="O1163" i="34"/>
  <c r="Q1165" i="34"/>
  <c r="P1166" i="34"/>
  <c r="O1167" i="34"/>
  <c r="Q1169" i="34"/>
  <c r="P1170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O1362" i="34"/>
  <c r="P1368" i="34"/>
  <c r="O1369" i="34"/>
  <c r="O1370" i="34"/>
  <c r="P1376" i="34"/>
  <c r="O1377" i="34"/>
  <c r="O1378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O1358" i="34"/>
  <c r="P1361" i="34"/>
  <c r="Q1367" i="34"/>
  <c r="Q1368" i="34"/>
  <c r="P1369" i="34"/>
  <c r="Q1375" i="34"/>
  <c r="Q1376" i="34"/>
  <c r="P1377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P1357" i="34"/>
  <c r="Q1360" i="34"/>
  <c r="P1364" i="34"/>
  <c r="O1365" i="34"/>
  <c r="O1366" i="34"/>
  <c r="P1372" i="34"/>
  <c r="O1373" i="34"/>
  <c r="O1374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P1800" i="34"/>
  <c r="O1801" i="34"/>
  <c r="Q1803" i="34"/>
  <c r="P1804" i="34"/>
  <c r="O1805" i="34"/>
  <c r="Q1807" i="34"/>
  <c r="P1808" i="34"/>
  <c r="O1809" i="34"/>
  <c r="Q1356" i="34"/>
  <c r="Q1363" i="34"/>
  <c r="Q1364" i="34"/>
  <c r="P1365" i="34"/>
  <c r="Q1371" i="34"/>
  <c r="Q1372" i="34"/>
  <c r="P1373" i="34"/>
  <c r="Q1379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P1812" i="34"/>
  <c r="Q1815" i="34"/>
  <c r="P1816" i="34"/>
  <c r="Q1822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Q2179" i="34"/>
  <c r="P2180" i="34"/>
  <c r="O2181" i="34"/>
  <c r="Q2183" i="34"/>
  <c r="P2184" i="34"/>
  <c r="O2185" i="34"/>
  <c r="Q2187" i="34"/>
  <c r="P2188" i="34"/>
  <c r="O2189" i="34"/>
  <c r="Q2191" i="34"/>
  <c r="P2192" i="34"/>
  <c r="O2193" i="34"/>
  <c r="Q2195" i="34"/>
  <c r="P2196" i="34"/>
  <c r="O2197" i="34"/>
  <c r="Q2199" i="34"/>
  <c r="P2200" i="34"/>
  <c r="O2201" i="34"/>
  <c r="Q2203" i="34"/>
  <c r="P2204" i="34"/>
  <c r="O2205" i="34"/>
  <c r="Q2207" i="34"/>
  <c r="P2208" i="34"/>
  <c r="O2209" i="34"/>
  <c r="Q2211" i="34"/>
  <c r="P2212" i="34"/>
  <c r="O2213" i="34"/>
  <c r="Q2215" i="34"/>
  <c r="P2216" i="34"/>
  <c r="O2217" i="34"/>
  <c r="Q2219" i="34"/>
  <c r="P2220" i="34"/>
  <c r="O2221" i="34"/>
  <c r="Q2223" i="34"/>
  <c r="P2224" i="34"/>
  <c r="O2225" i="34"/>
  <c r="Q2227" i="34"/>
  <c r="P2228" i="34"/>
  <c r="O2229" i="34"/>
  <c r="Q2231" i="34"/>
  <c r="P2232" i="34"/>
  <c r="O2233" i="34"/>
  <c r="Q2235" i="34"/>
  <c r="P2236" i="34"/>
  <c r="O2237" i="34"/>
  <c r="Q2239" i="34"/>
  <c r="P2240" i="34"/>
  <c r="O2241" i="34"/>
  <c r="Q2243" i="34"/>
  <c r="P2244" i="34"/>
  <c r="O2245" i="34"/>
  <c r="Q2247" i="34"/>
  <c r="P2248" i="34"/>
  <c r="O2249" i="34"/>
  <c r="Q2251" i="34"/>
  <c r="P2252" i="34"/>
  <c r="O2253" i="34"/>
  <c r="Q2255" i="34"/>
  <c r="P2256" i="34"/>
  <c r="O2257" i="34"/>
  <c r="Q2259" i="34"/>
  <c r="P2260" i="34"/>
  <c r="O2261" i="34"/>
  <c r="Q2263" i="34"/>
  <c r="P2264" i="34"/>
  <c r="O2265" i="34"/>
  <c r="Q2267" i="34"/>
  <c r="P2268" i="34"/>
  <c r="O2269" i="34"/>
  <c r="Q2271" i="34"/>
  <c r="Q1811" i="34"/>
  <c r="P1819" i="34"/>
  <c r="O1820" i="34"/>
  <c r="O1821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O2178" i="34"/>
  <c r="Q2180" i="34"/>
  <c r="P2181" i="34"/>
  <c r="O2182" i="34"/>
  <c r="Q2184" i="34"/>
  <c r="P2185" i="34"/>
  <c r="O2186" i="34"/>
  <c r="Q2188" i="34"/>
  <c r="P2189" i="34"/>
  <c r="O2190" i="34"/>
  <c r="Q2192" i="34"/>
  <c r="P2193" i="34"/>
  <c r="O2194" i="34"/>
  <c r="Q2196" i="34"/>
  <c r="P2197" i="34"/>
  <c r="O2198" i="34"/>
  <c r="Q2200" i="34"/>
  <c r="P2201" i="34"/>
  <c r="O2202" i="34"/>
  <c r="Q2204" i="34"/>
  <c r="P2205" i="34"/>
  <c r="O2206" i="34"/>
  <c r="Q2208" i="34"/>
  <c r="P2209" i="34"/>
  <c r="O2210" i="34"/>
  <c r="Q2212" i="34"/>
  <c r="P2213" i="34"/>
  <c r="O2214" i="34"/>
  <c r="Q2216" i="34"/>
  <c r="P2217" i="34"/>
  <c r="O2218" i="34"/>
  <c r="Q2220" i="34"/>
  <c r="P2221" i="34"/>
  <c r="O2222" i="34"/>
  <c r="Q2224" i="34"/>
  <c r="P2225" i="34"/>
  <c r="O2226" i="34"/>
  <c r="Q2228" i="34"/>
  <c r="P2229" i="34"/>
  <c r="O2230" i="34"/>
  <c r="Q2232" i="34"/>
  <c r="P2233" i="34"/>
  <c r="O2234" i="34"/>
  <c r="Q2236" i="34"/>
  <c r="P2237" i="34"/>
  <c r="O2238" i="34"/>
  <c r="Q2240" i="34"/>
  <c r="P2241" i="34"/>
  <c r="O2242" i="34"/>
  <c r="Q2244" i="34"/>
  <c r="P2245" i="34"/>
  <c r="O2246" i="34"/>
  <c r="Q2248" i="34"/>
  <c r="P2249" i="34"/>
  <c r="O2250" i="34"/>
  <c r="Q2252" i="34"/>
  <c r="P2253" i="34"/>
  <c r="O2254" i="34"/>
  <c r="Q2256" i="34"/>
  <c r="P2257" i="34"/>
  <c r="O2258" i="34"/>
  <c r="Q2260" i="34"/>
  <c r="P2261" i="34"/>
  <c r="O2262" i="34"/>
  <c r="Q2264" i="34"/>
  <c r="P2265" i="34"/>
  <c r="O2266" i="34"/>
  <c r="Q2268" i="34"/>
  <c r="P2269" i="34"/>
  <c r="O2270" i="34"/>
  <c r="Q1818" i="34"/>
  <c r="Q1819" i="34"/>
  <c r="P1820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P2178" i="34"/>
  <c r="O2179" i="34"/>
  <c r="Q2181" i="34"/>
  <c r="P2182" i="34"/>
  <c r="O2183" i="34"/>
  <c r="Q2185" i="34"/>
  <c r="P2186" i="34"/>
  <c r="O2187" i="34"/>
  <c r="Q2189" i="34"/>
  <c r="P2190" i="34"/>
  <c r="O2191" i="34"/>
  <c r="Q2193" i="34"/>
  <c r="P2194" i="34"/>
  <c r="O2195" i="34"/>
  <c r="Q2197" i="34"/>
  <c r="P2198" i="34"/>
  <c r="O2199" i="34"/>
  <c r="Q2201" i="34"/>
  <c r="P2202" i="34"/>
  <c r="O2203" i="34"/>
  <c r="Q2205" i="34"/>
  <c r="P2206" i="34"/>
  <c r="O2207" i="34"/>
  <c r="Q2209" i="34"/>
  <c r="P2210" i="34"/>
  <c r="O2211" i="34"/>
  <c r="Q2213" i="34"/>
  <c r="P2214" i="34"/>
  <c r="O2215" i="34"/>
  <c r="Q2217" i="34"/>
  <c r="P2218" i="34"/>
  <c r="O2219" i="34"/>
  <c r="Q2221" i="34"/>
  <c r="P2222" i="34"/>
  <c r="O2223" i="34"/>
  <c r="Q2225" i="34"/>
  <c r="P2226" i="34"/>
  <c r="O2227" i="34"/>
  <c r="Q2229" i="34"/>
  <c r="P2230" i="34"/>
  <c r="O2231" i="34"/>
  <c r="Q2233" i="34"/>
  <c r="P2234" i="34"/>
  <c r="O2235" i="34"/>
  <c r="Q2237" i="34"/>
  <c r="P2238" i="34"/>
  <c r="O2239" i="34"/>
  <c r="Q2241" i="34"/>
  <c r="P2242" i="34"/>
  <c r="O2243" i="34"/>
  <c r="Q2245" i="34"/>
  <c r="P2246" i="34"/>
  <c r="O2247" i="34"/>
  <c r="Q2249" i="34"/>
  <c r="P2250" i="34"/>
  <c r="O2251" i="34"/>
  <c r="Q2253" i="34"/>
  <c r="P2254" i="34"/>
  <c r="O2255" i="34"/>
  <c r="Q2257" i="34"/>
  <c r="P2258" i="34"/>
  <c r="O2259" i="34"/>
  <c r="Q2261" i="34"/>
  <c r="P2262" i="34"/>
  <c r="O2263" i="34"/>
  <c r="Q2265" i="34"/>
  <c r="P2266" i="34"/>
  <c r="O2267" i="34"/>
  <c r="Q2269" i="34"/>
  <c r="O1813" i="34"/>
  <c r="O1816" i="34"/>
  <c r="O1817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2180" i="34"/>
  <c r="Q2182" i="34"/>
  <c r="P2183" i="34"/>
  <c r="O2184" i="34"/>
  <c r="Q2186" i="34"/>
  <c r="P2187" i="34"/>
  <c r="O2188" i="34"/>
  <c r="Q2190" i="34"/>
  <c r="P2191" i="34"/>
  <c r="O2192" i="34"/>
  <c r="Q2194" i="34"/>
  <c r="P2195" i="34"/>
  <c r="O2196" i="34"/>
  <c r="Q2198" i="34"/>
  <c r="P2199" i="34"/>
  <c r="O2200" i="34"/>
  <c r="Q2202" i="34"/>
  <c r="P2203" i="34"/>
  <c r="O2204" i="34"/>
  <c r="Q2206" i="34"/>
  <c r="P2207" i="34"/>
  <c r="O2208" i="34"/>
  <c r="Q2210" i="34"/>
  <c r="P2211" i="34"/>
  <c r="O2212" i="34"/>
  <c r="Q2214" i="34"/>
  <c r="P2215" i="34"/>
  <c r="O2216" i="34"/>
  <c r="Q2218" i="34"/>
  <c r="P2219" i="34"/>
  <c r="O2220" i="34"/>
  <c r="Q2222" i="34"/>
  <c r="P2223" i="34"/>
  <c r="O2224" i="34"/>
  <c r="Q2226" i="34"/>
  <c r="P2227" i="34"/>
  <c r="O2228" i="34"/>
  <c r="Q2230" i="34"/>
  <c r="P2231" i="34"/>
  <c r="O2232" i="34"/>
  <c r="Q2234" i="34"/>
  <c r="P2235" i="34"/>
  <c r="O2236" i="34"/>
  <c r="Q2238" i="34"/>
  <c r="P2239" i="34"/>
  <c r="O2240" i="34"/>
  <c r="Q2242" i="34"/>
  <c r="P2243" i="34"/>
  <c r="O2244" i="34"/>
  <c r="Q2246" i="34"/>
  <c r="P2247" i="34"/>
  <c r="O2248" i="34"/>
  <c r="Q2250" i="34"/>
  <c r="P2251" i="34"/>
  <c r="O2252" i="34"/>
  <c r="Q2254" i="34"/>
  <c r="P2255" i="34"/>
  <c r="O2256" i="34"/>
  <c r="Q2258" i="34"/>
  <c r="P2259" i="34"/>
  <c r="O2260" i="34"/>
  <c r="Q2262" i="34"/>
  <c r="P2263" i="34"/>
  <c r="O2264" i="34"/>
  <c r="Q2266" i="34"/>
  <c r="P2267" i="34"/>
  <c r="O2268" i="34"/>
  <c r="Q2270" i="34"/>
  <c r="Q2272" i="34"/>
  <c r="P2273" i="34"/>
  <c r="O2274" i="34"/>
  <c r="Q2276" i="34"/>
  <c r="P2277" i="34"/>
  <c r="O2278" i="34"/>
  <c r="Q2280" i="34"/>
  <c r="P2281" i="34"/>
  <c r="O2282" i="34"/>
  <c r="Q2284" i="34"/>
  <c r="P2285" i="34"/>
  <c r="O2286" i="34"/>
  <c r="Q2288" i="34"/>
  <c r="P2289" i="34"/>
  <c r="O2290" i="34"/>
  <c r="Q2292" i="34"/>
  <c r="P2293" i="34"/>
  <c r="O2294" i="34"/>
  <c r="Q2296" i="34"/>
  <c r="P2297" i="34"/>
  <c r="O2298" i="34"/>
  <c r="Q2300" i="34"/>
  <c r="P2301" i="34"/>
  <c r="O2302" i="34"/>
  <c r="Q2304" i="34"/>
  <c r="P2305" i="34"/>
  <c r="O2306" i="34"/>
  <c r="Q2308" i="34"/>
  <c r="P2309" i="34"/>
  <c r="O2310" i="34"/>
  <c r="Q2312" i="34"/>
  <c r="P2313" i="34"/>
  <c r="O2314" i="34"/>
  <c r="Q2316" i="34"/>
  <c r="P2317" i="34"/>
  <c r="O2318" i="34"/>
  <c r="Q2320" i="34"/>
  <c r="P2321" i="34"/>
  <c r="O2322" i="34"/>
  <c r="Q2324" i="34"/>
  <c r="P2325" i="34"/>
  <c r="O2326" i="34"/>
  <c r="Q2328" i="34"/>
  <c r="P2329" i="34"/>
  <c r="O2330" i="34"/>
  <c r="Q2332" i="34"/>
  <c r="P2333" i="34"/>
  <c r="O2334" i="34"/>
  <c r="Q2336" i="34"/>
  <c r="P2337" i="34"/>
  <c r="O2338" i="34"/>
  <c r="Q2340" i="34"/>
  <c r="P2341" i="34"/>
  <c r="O2342" i="34"/>
  <c r="Q2344" i="34"/>
  <c r="P2345" i="34"/>
  <c r="O2346" i="34"/>
  <c r="Q2348" i="34"/>
  <c r="P2349" i="34"/>
  <c r="O2350" i="34"/>
  <c r="Q2352" i="34"/>
  <c r="P2353" i="34"/>
  <c r="O2354" i="34"/>
  <c r="Q2356" i="34"/>
  <c r="P2357" i="34"/>
  <c r="O2358" i="34"/>
  <c r="Q2360" i="34"/>
  <c r="P2361" i="34"/>
  <c r="O2362" i="34"/>
  <c r="Q2364" i="34"/>
  <c r="P2365" i="34"/>
  <c r="O2366" i="34"/>
  <c r="Q2368" i="34"/>
  <c r="P2369" i="34"/>
  <c r="O2370" i="34"/>
  <c r="Q2372" i="34"/>
  <c r="P2373" i="34"/>
  <c r="O2374" i="34"/>
  <c r="Q2376" i="34"/>
  <c r="P2377" i="34"/>
  <c r="O2378" i="34"/>
  <c r="Q2380" i="34"/>
  <c r="P2381" i="34"/>
  <c r="O2382" i="34"/>
  <c r="Q2384" i="34"/>
  <c r="P2385" i="34"/>
  <c r="O2386" i="34"/>
  <c r="Q2388" i="34"/>
  <c r="P2389" i="34"/>
  <c r="O2390" i="34"/>
  <c r="Q2392" i="34"/>
  <c r="P2393" i="34"/>
  <c r="O2394" i="34"/>
  <c r="Q2396" i="34"/>
  <c r="P2397" i="34"/>
  <c r="O2398" i="34"/>
  <c r="Q2400" i="34"/>
  <c r="P2401" i="34"/>
  <c r="O2402" i="34"/>
  <c r="Q2404" i="34"/>
  <c r="P2405" i="34"/>
  <c r="O2406" i="34"/>
  <c r="Q2408" i="34"/>
  <c r="P2409" i="34"/>
  <c r="O2410" i="34"/>
  <c r="Q2412" i="34"/>
  <c r="P2413" i="34"/>
  <c r="O2414" i="34"/>
  <c r="Q2416" i="34"/>
  <c r="P2417" i="34"/>
  <c r="O2418" i="34"/>
  <c r="Q2420" i="34"/>
  <c r="P2421" i="34"/>
  <c r="O2422" i="34"/>
  <c r="Q2424" i="34"/>
  <c r="P2425" i="34"/>
  <c r="O2426" i="34"/>
  <c r="Q2428" i="34"/>
  <c r="P2429" i="34"/>
  <c r="O2430" i="34"/>
  <c r="Q2432" i="34"/>
  <c r="P2433" i="34"/>
  <c r="O2434" i="34"/>
  <c r="Q2436" i="34"/>
  <c r="P2437" i="34"/>
  <c r="O2438" i="34"/>
  <c r="Q2440" i="34"/>
  <c r="P2441" i="34"/>
  <c r="O2442" i="34"/>
  <c r="Q2444" i="34"/>
  <c r="P2445" i="34"/>
  <c r="O2446" i="34"/>
  <c r="Q2448" i="34"/>
  <c r="P2449" i="34"/>
  <c r="O2450" i="34"/>
  <c r="Q2452" i="34"/>
  <c r="P2453" i="34"/>
  <c r="O2454" i="34"/>
  <c r="Q2456" i="34"/>
  <c r="P2457" i="34"/>
  <c r="O2458" i="34"/>
  <c r="Q2460" i="34"/>
  <c r="P2461" i="34"/>
  <c r="O2462" i="34"/>
  <c r="Q2464" i="34"/>
  <c r="P2465" i="34"/>
  <c r="O2466" i="34"/>
  <c r="Q2468" i="34"/>
  <c r="P2469" i="34"/>
  <c r="O2470" i="34"/>
  <c r="Q2472" i="34"/>
  <c r="P2473" i="34"/>
  <c r="O2474" i="34"/>
  <c r="Q2476" i="34"/>
  <c r="P2477" i="34"/>
  <c r="O2478" i="34"/>
  <c r="Q2480" i="34"/>
  <c r="P2481" i="34"/>
  <c r="O2482" i="34"/>
  <c r="Q2484" i="34"/>
  <c r="P2485" i="34"/>
  <c r="O2486" i="34"/>
  <c r="Q2488" i="34"/>
  <c r="P2489" i="34"/>
  <c r="O2490" i="34"/>
  <c r="Q2492" i="34"/>
  <c r="P2493" i="34"/>
  <c r="O2494" i="34"/>
  <c r="Q2496" i="34"/>
  <c r="P2497" i="34"/>
  <c r="O2498" i="34"/>
  <c r="Q2500" i="34"/>
  <c r="P2501" i="34"/>
  <c r="O2502" i="34"/>
  <c r="Q2504" i="34"/>
  <c r="P2505" i="34"/>
  <c r="O2506" i="34"/>
  <c r="Q2508" i="34"/>
  <c r="P2509" i="34"/>
  <c r="O2510" i="34"/>
  <c r="Q2512" i="34"/>
  <c r="P2513" i="34"/>
  <c r="O2514" i="34"/>
  <c r="Q2516" i="34"/>
  <c r="P2517" i="34"/>
  <c r="O2518" i="34"/>
  <c r="Q2520" i="34"/>
  <c r="P2521" i="34"/>
  <c r="O2522" i="34"/>
  <c r="Q2524" i="34"/>
  <c r="P2525" i="34"/>
  <c r="O2526" i="34"/>
  <c r="Q2528" i="34"/>
  <c r="P2529" i="34"/>
  <c r="O2530" i="34"/>
  <c r="Q2532" i="34"/>
  <c r="P2533" i="34"/>
  <c r="O2534" i="34"/>
  <c r="Q2536" i="34"/>
  <c r="P2537" i="34"/>
  <c r="O2538" i="34"/>
  <c r="Q2540" i="34"/>
  <c r="P2541" i="34"/>
  <c r="O2542" i="34"/>
  <c r="Q2544" i="34"/>
  <c r="P2545" i="34"/>
  <c r="O2546" i="34"/>
  <c r="Q2548" i="34"/>
  <c r="P2549" i="34"/>
  <c r="O2550" i="34"/>
  <c r="Q2552" i="34"/>
  <c r="P2553" i="34"/>
  <c r="O2554" i="34"/>
  <c r="Q2556" i="34"/>
  <c r="P2557" i="34"/>
  <c r="O2558" i="34"/>
  <c r="Q2560" i="34"/>
  <c r="P2561" i="34"/>
  <c r="O2562" i="34"/>
  <c r="Q2564" i="34"/>
  <c r="P2565" i="34"/>
  <c r="O2566" i="34"/>
  <c r="Q2568" i="34"/>
  <c r="P2569" i="34"/>
  <c r="O2570" i="34"/>
  <c r="Q2572" i="34"/>
  <c r="P2573" i="34"/>
  <c r="O2574" i="34"/>
  <c r="Q2576" i="34"/>
  <c r="P2577" i="34"/>
  <c r="O2578" i="34"/>
  <c r="Q2580" i="34"/>
  <c r="P2581" i="34"/>
  <c r="O2582" i="34"/>
  <c r="Q2584" i="34"/>
  <c r="P2585" i="34"/>
  <c r="O2586" i="34"/>
  <c r="Q2588" i="34"/>
  <c r="P2589" i="34"/>
  <c r="O2590" i="34"/>
  <c r="Q2592" i="34"/>
  <c r="P2593" i="34"/>
  <c r="O2594" i="34"/>
  <c r="Q2596" i="34"/>
  <c r="P2597" i="34"/>
  <c r="O2598" i="34"/>
  <c r="Q2600" i="34"/>
  <c r="P2601" i="34"/>
  <c r="O2602" i="34"/>
  <c r="Q2604" i="34"/>
  <c r="P2605" i="34"/>
  <c r="O2606" i="34"/>
  <c r="Q2608" i="34"/>
  <c r="P2609" i="34"/>
  <c r="O2610" i="34"/>
  <c r="Q2612" i="34"/>
  <c r="P2613" i="34"/>
  <c r="O2614" i="34"/>
  <c r="Q2616" i="34"/>
  <c r="P2617" i="34"/>
  <c r="O2618" i="34"/>
  <c r="Q2620" i="34"/>
  <c r="P2621" i="34"/>
  <c r="O2622" i="34"/>
  <c r="Q2624" i="34"/>
  <c r="P2625" i="34"/>
  <c r="O2626" i="34"/>
  <c r="Q2628" i="34"/>
  <c r="P2629" i="34"/>
  <c r="O2630" i="34"/>
  <c r="Q2632" i="34"/>
  <c r="P2633" i="34"/>
  <c r="O2634" i="34"/>
  <c r="Q2636" i="34"/>
  <c r="P2637" i="34"/>
  <c r="O2638" i="34"/>
  <c r="Q2640" i="34"/>
  <c r="P2641" i="34"/>
  <c r="O2642" i="34"/>
  <c r="Q2644" i="34"/>
  <c r="P2645" i="34"/>
  <c r="O2646" i="34"/>
  <c r="Q2648" i="34"/>
  <c r="P2649" i="34"/>
  <c r="O2650" i="34"/>
  <c r="Q2652" i="34"/>
  <c r="P2653" i="34"/>
  <c r="O2654" i="34"/>
  <c r="Q2656" i="34"/>
  <c r="P2657" i="34"/>
  <c r="O2658" i="34"/>
  <c r="Q2660" i="34"/>
  <c r="P2661" i="34"/>
  <c r="O2662" i="34"/>
  <c r="Q2664" i="34"/>
  <c r="P2665" i="34"/>
  <c r="O2666" i="34"/>
  <c r="Q2668" i="34"/>
  <c r="P2669" i="34"/>
  <c r="O2670" i="34"/>
  <c r="Q2672" i="34"/>
  <c r="P2673" i="34"/>
  <c r="O2674" i="34"/>
  <c r="Q2676" i="34"/>
  <c r="P2677" i="34"/>
  <c r="O2678" i="34"/>
  <c r="Q2680" i="34"/>
  <c r="P2681" i="34"/>
  <c r="O2682" i="34"/>
  <c r="Q2684" i="34"/>
  <c r="P2685" i="34"/>
  <c r="O2686" i="34"/>
  <c r="Q2688" i="34"/>
  <c r="P2689" i="34"/>
  <c r="O2690" i="34"/>
  <c r="Q2692" i="34"/>
  <c r="P2693" i="34"/>
  <c r="O2694" i="34"/>
  <c r="Q2696" i="34"/>
  <c r="P2697" i="34"/>
  <c r="O2698" i="34"/>
  <c r="Q2700" i="34"/>
  <c r="P2701" i="34"/>
  <c r="O2702" i="34"/>
  <c r="Q2704" i="34"/>
  <c r="P2705" i="34"/>
  <c r="O2706" i="34"/>
  <c r="Q2708" i="34"/>
  <c r="P2709" i="34"/>
  <c r="O2710" i="34"/>
  <c r="Q2712" i="34"/>
  <c r="P2713" i="34"/>
  <c r="O2714" i="34"/>
  <c r="Q2716" i="34"/>
  <c r="P2717" i="34"/>
  <c r="O2718" i="34"/>
  <c r="Q2720" i="34"/>
  <c r="P2721" i="34"/>
  <c r="O2722" i="34"/>
  <c r="Q2724" i="34"/>
  <c r="P2725" i="34"/>
  <c r="O2726" i="34"/>
  <c r="Q2273" i="34"/>
  <c r="P2274" i="34"/>
  <c r="O2275" i="34"/>
  <c r="Q2277" i="34"/>
  <c r="P2278" i="34"/>
  <c r="O2279" i="34"/>
  <c r="Q2281" i="34"/>
  <c r="P2282" i="34"/>
  <c r="O2283" i="34"/>
  <c r="Q2285" i="34"/>
  <c r="P2286" i="34"/>
  <c r="O2287" i="34"/>
  <c r="Q2289" i="34"/>
  <c r="P2290" i="34"/>
  <c r="O2291" i="34"/>
  <c r="Q2293" i="34"/>
  <c r="P2294" i="34"/>
  <c r="O2295" i="34"/>
  <c r="Q2297" i="34"/>
  <c r="P2298" i="34"/>
  <c r="O2299" i="34"/>
  <c r="Q2301" i="34"/>
  <c r="P2302" i="34"/>
  <c r="O2303" i="34"/>
  <c r="Q2305" i="34"/>
  <c r="P2306" i="34"/>
  <c r="O2307" i="34"/>
  <c r="Q2309" i="34"/>
  <c r="P2310" i="34"/>
  <c r="O2311" i="34"/>
  <c r="Q2313" i="34"/>
  <c r="P2314" i="34"/>
  <c r="O2315" i="34"/>
  <c r="Q2317" i="34"/>
  <c r="P2318" i="34"/>
  <c r="O2319" i="34"/>
  <c r="Q2321" i="34"/>
  <c r="P2322" i="34"/>
  <c r="O2323" i="34"/>
  <c r="Q2325" i="34"/>
  <c r="P2326" i="34"/>
  <c r="O2327" i="34"/>
  <c r="Q2329" i="34"/>
  <c r="P2330" i="34"/>
  <c r="O2331" i="34"/>
  <c r="Q2333" i="34"/>
  <c r="P2334" i="34"/>
  <c r="O2335" i="34"/>
  <c r="Q2337" i="34"/>
  <c r="P2338" i="34"/>
  <c r="O2339" i="34"/>
  <c r="Q2341" i="34"/>
  <c r="P2342" i="34"/>
  <c r="O2343" i="34"/>
  <c r="Q2345" i="34"/>
  <c r="P2346" i="34"/>
  <c r="O2347" i="34"/>
  <c r="Q2349" i="34"/>
  <c r="P2350" i="34"/>
  <c r="O2351" i="34"/>
  <c r="Q2353" i="34"/>
  <c r="P2354" i="34"/>
  <c r="O2355" i="34"/>
  <c r="Q2357" i="34"/>
  <c r="P2358" i="34"/>
  <c r="O2359" i="34"/>
  <c r="Q2361" i="34"/>
  <c r="P2362" i="34"/>
  <c r="O2363" i="34"/>
  <c r="Q2365" i="34"/>
  <c r="P2366" i="34"/>
  <c r="O2367" i="34"/>
  <c r="Q2369" i="34"/>
  <c r="P2370" i="34"/>
  <c r="O2371" i="34"/>
  <c r="Q2373" i="34"/>
  <c r="P2374" i="34"/>
  <c r="O2375" i="34"/>
  <c r="Q2377" i="34"/>
  <c r="P2378" i="34"/>
  <c r="O2379" i="34"/>
  <c r="Q2381" i="34"/>
  <c r="P2382" i="34"/>
  <c r="O2383" i="34"/>
  <c r="Q2385" i="34"/>
  <c r="P2386" i="34"/>
  <c r="O2387" i="34"/>
  <c r="Q2389" i="34"/>
  <c r="P2390" i="34"/>
  <c r="O2391" i="34"/>
  <c r="Q2393" i="34"/>
  <c r="P2394" i="34"/>
  <c r="O2395" i="34"/>
  <c r="Q2397" i="34"/>
  <c r="P2398" i="34"/>
  <c r="O2399" i="34"/>
  <c r="Q2401" i="34"/>
  <c r="P2402" i="34"/>
  <c r="O2403" i="34"/>
  <c r="Q2405" i="34"/>
  <c r="P2406" i="34"/>
  <c r="O2407" i="34"/>
  <c r="Q2409" i="34"/>
  <c r="P2410" i="34"/>
  <c r="O2411" i="34"/>
  <c r="Q2413" i="34"/>
  <c r="P2414" i="34"/>
  <c r="O2415" i="34"/>
  <c r="Q2417" i="34"/>
  <c r="P2418" i="34"/>
  <c r="O2419" i="34"/>
  <c r="Q2421" i="34"/>
  <c r="P2422" i="34"/>
  <c r="O2423" i="34"/>
  <c r="Q2425" i="34"/>
  <c r="P2426" i="34"/>
  <c r="O2427" i="34"/>
  <c r="Q2429" i="34"/>
  <c r="P2430" i="34"/>
  <c r="O2431" i="34"/>
  <c r="Q2433" i="34"/>
  <c r="P2434" i="34"/>
  <c r="O2435" i="34"/>
  <c r="Q2437" i="34"/>
  <c r="P2438" i="34"/>
  <c r="O2439" i="34"/>
  <c r="Q2441" i="34"/>
  <c r="P2442" i="34"/>
  <c r="O2443" i="34"/>
  <c r="Q2445" i="34"/>
  <c r="P2446" i="34"/>
  <c r="O2447" i="34"/>
  <c r="Q2449" i="34"/>
  <c r="P2450" i="34"/>
  <c r="O2451" i="34"/>
  <c r="Q2453" i="34"/>
  <c r="P2454" i="34"/>
  <c r="O2455" i="34"/>
  <c r="Q2457" i="34"/>
  <c r="P2458" i="34"/>
  <c r="O2459" i="34"/>
  <c r="Q2461" i="34"/>
  <c r="P2462" i="34"/>
  <c r="O2463" i="34"/>
  <c r="Q2465" i="34"/>
  <c r="P2466" i="34"/>
  <c r="O2467" i="34"/>
  <c r="Q2469" i="34"/>
  <c r="P2470" i="34"/>
  <c r="O2471" i="34"/>
  <c r="Q2473" i="34"/>
  <c r="P2474" i="34"/>
  <c r="O2475" i="34"/>
  <c r="Q2477" i="34"/>
  <c r="P2478" i="34"/>
  <c r="O2479" i="34"/>
  <c r="Q2481" i="34"/>
  <c r="P2482" i="34"/>
  <c r="O2483" i="34"/>
  <c r="Q2485" i="34"/>
  <c r="P2486" i="34"/>
  <c r="O2487" i="34"/>
  <c r="Q2489" i="34"/>
  <c r="P2490" i="34"/>
  <c r="O2491" i="34"/>
  <c r="Q2493" i="34"/>
  <c r="P2494" i="34"/>
  <c r="O2495" i="34"/>
  <c r="Q2497" i="34"/>
  <c r="P2498" i="34"/>
  <c r="O2499" i="34"/>
  <c r="Q2501" i="34"/>
  <c r="P2502" i="34"/>
  <c r="O2503" i="34"/>
  <c r="Q2505" i="34"/>
  <c r="P2506" i="34"/>
  <c r="O2507" i="34"/>
  <c r="Q2509" i="34"/>
  <c r="P2510" i="34"/>
  <c r="O2511" i="34"/>
  <c r="Q2513" i="34"/>
  <c r="P2514" i="34"/>
  <c r="O2515" i="34"/>
  <c r="Q2517" i="34"/>
  <c r="P2518" i="34"/>
  <c r="O2519" i="34"/>
  <c r="Q2521" i="34"/>
  <c r="P2522" i="34"/>
  <c r="O2523" i="34"/>
  <c r="Q2525" i="34"/>
  <c r="P2526" i="34"/>
  <c r="O2527" i="34"/>
  <c r="Q2529" i="34"/>
  <c r="P2530" i="34"/>
  <c r="O2531" i="34"/>
  <c r="Q2533" i="34"/>
  <c r="P2534" i="34"/>
  <c r="O2535" i="34"/>
  <c r="Q2537" i="34"/>
  <c r="P2538" i="34"/>
  <c r="O2539" i="34"/>
  <c r="Q2541" i="34"/>
  <c r="P2542" i="34"/>
  <c r="O2543" i="34"/>
  <c r="Q2545" i="34"/>
  <c r="P2546" i="34"/>
  <c r="O2547" i="34"/>
  <c r="Q2549" i="34"/>
  <c r="P2550" i="34"/>
  <c r="O2551" i="34"/>
  <c r="Q2553" i="34"/>
  <c r="P2554" i="34"/>
  <c r="O2555" i="34"/>
  <c r="Q2557" i="34"/>
  <c r="P2558" i="34"/>
  <c r="O2559" i="34"/>
  <c r="Q2561" i="34"/>
  <c r="P2562" i="34"/>
  <c r="O2563" i="34"/>
  <c r="Q2565" i="34"/>
  <c r="P2566" i="34"/>
  <c r="O2567" i="34"/>
  <c r="Q2569" i="34"/>
  <c r="P2570" i="34"/>
  <c r="O2571" i="34"/>
  <c r="Q2573" i="34"/>
  <c r="P2574" i="34"/>
  <c r="O2575" i="34"/>
  <c r="Q2577" i="34"/>
  <c r="P2578" i="34"/>
  <c r="O2579" i="34"/>
  <c r="Q2581" i="34"/>
  <c r="P2582" i="34"/>
  <c r="O2583" i="34"/>
  <c r="Q2585" i="34"/>
  <c r="P2586" i="34"/>
  <c r="O2587" i="34"/>
  <c r="Q2589" i="34"/>
  <c r="P2590" i="34"/>
  <c r="O2591" i="34"/>
  <c r="Q2593" i="34"/>
  <c r="P2594" i="34"/>
  <c r="O2595" i="34"/>
  <c r="Q2597" i="34"/>
  <c r="P2598" i="34"/>
  <c r="O2599" i="34"/>
  <c r="Q2601" i="34"/>
  <c r="P2602" i="34"/>
  <c r="O2603" i="34"/>
  <c r="Q2605" i="34"/>
  <c r="P2606" i="34"/>
  <c r="O2607" i="34"/>
  <c r="Q2609" i="34"/>
  <c r="P2610" i="34"/>
  <c r="O2611" i="34"/>
  <c r="Q2613" i="34"/>
  <c r="P2614" i="34"/>
  <c r="O2615" i="34"/>
  <c r="Q2617" i="34"/>
  <c r="P2618" i="34"/>
  <c r="O2619" i="34"/>
  <c r="Q2621" i="34"/>
  <c r="P2622" i="34"/>
  <c r="O2623" i="34"/>
  <c r="Q2625" i="34"/>
  <c r="P2626" i="34"/>
  <c r="O2627" i="34"/>
  <c r="Q2629" i="34"/>
  <c r="P2630" i="34"/>
  <c r="O2631" i="34"/>
  <c r="Q2633" i="34"/>
  <c r="P2634" i="34"/>
  <c r="O2635" i="34"/>
  <c r="Q2637" i="34"/>
  <c r="P2638" i="34"/>
  <c r="O2639" i="34"/>
  <c r="Q2641" i="34"/>
  <c r="P2642" i="34"/>
  <c r="O2643" i="34"/>
  <c r="Q2645" i="34"/>
  <c r="P2646" i="34"/>
  <c r="O2647" i="34"/>
  <c r="Q2649" i="34"/>
  <c r="P2650" i="34"/>
  <c r="O2651" i="34"/>
  <c r="Q2653" i="34"/>
  <c r="P2654" i="34"/>
  <c r="O2655" i="34"/>
  <c r="Q2657" i="34"/>
  <c r="P2658" i="34"/>
  <c r="O2659" i="34"/>
  <c r="Q2661" i="34"/>
  <c r="P2662" i="34"/>
  <c r="O2663" i="34"/>
  <c r="Q2665" i="34"/>
  <c r="P2666" i="34"/>
  <c r="O2667" i="34"/>
  <c r="Q2669" i="34"/>
  <c r="P2670" i="34"/>
  <c r="O2671" i="34"/>
  <c r="Q2673" i="34"/>
  <c r="P2674" i="34"/>
  <c r="O2675" i="34"/>
  <c r="Q2677" i="34"/>
  <c r="P2678" i="34"/>
  <c r="O2679" i="34"/>
  <c r="Q2681" i="34"/>
  <c r="P2682" i="34"/>
  <c r="O2683" i="34"/>
  <c r="Q2685" i="34"/>
  <c r="P2686" i="34"/>
  <c r="O2687" i="34"/>
  <c r="Q2689" i="34"/>
  <c r="P2690" i="34"/>
  <c r="O2691" i="34"/>
  <c r="Q2693" i="34"/>
  <c r="P2694" i="34"/>
  <c r="O2695" i="34"/>
  <c r="Q2697" i="34"/>
  <c r="P2698" i="34"/>
  <c r="O2699" i="34"/>
  <c r="Q2701" i="34"/>
  <c r="P2702" i="34"/>
  <c r="O2703" i="34"/>
  <c r="Q2705" i="34"/>
  <c r="P2706" i="34"/>
  <c r="O2707" i="34"/>
  <c r="Q2709" i="34"/>
  <c r="P2710" i="34"/>
  <c r="O2711" i="34"/>
  <c r="Q2713" i="34"/>
  <c r="P2714" i="34"/>
  <c r="O2715" i="34"/>
  <c r="Q2717" i="34"/>
  <c r="P2718" i="34"/>
  <c r="O2719" i="34"/>
  <c r="Q2721" i="34"/>
  <c r="P2722" i="34"/>
  <c r="O2723" i="34"/>
  <c r="Q2725" i="34"/>
  <c r="P2726" i="34"/>
  <c r="O2271" i="34"/>
  <c r="O2272" i="34"/>
  <c r="Q2274" i="34"/>
  <c r="P2275" i="34"/>
  <c r="O2276" i="34"/>
  <c r="Q2278" i="34"/>
  <c r="P2279" i="34"/>
  <c r="O2280" i="34"/>
  <c r="Q2282" i="34"/>
  <c r="P2283" i="34"/>
  <c r="O2284" i="34"/>
  <c r="Q2286" i="34"/>
  <c r="P2287" i="34"/>
  <c r="O2288" i="34"/>
  <c r="Q2290" i="34"/>
  <c r="P2291" i="34"/>
  <c r="O2292" i="34"/>
  <c r="Q2294" i="34"/>
  <c r="P2295" i="34"/>
  <c r="O2296" i="34"/>
  <c r="Q2298" i="34"/>
  <c r="P2299" i="34"/>
  <c r="O2300" i="34"/>
  <c r="Q2302" i="34"/>
  <c r="P2303" i="34"/>
  <c r="O2304" i="34"/>
  <c r="Q2306" i="34"/>
  <c r="P2307" i="34"/>
  <c r="O2308" i="34"/>
  <c r="Q2310" i="34"/>
  <c r="P2311" i="34"/>
  <c r="O2312" i="34"/>
  <c r="Q2314" i="34"/>
  <c r="P2315" i="34"/>
  <c r="O2316" i="34"/>
  <c r="Q2318" i="34"/>
  <c r="P2319" i="34"/>
  <c r="O2320" i="34"/>
  <c r="Q2322" i="34"/>
  <c r="P2323" i="34"/>
  <c r="O2324" i="34"/>
  <c r="Q2326" i="34"/>
  <c r="P2327" i="34"/>
  <c r="O2328" i="34"/>
  <c r="Q2330" i="34"/>
  <c r="P2331" i="34"/>
  <c r="O2332" i="34"/>
  <c r="Q2334" i="34"/>
  <c r="P2335" i="34"/>
  <c r="O2336" i="34"/>
  <c r="Q2338" i="34"/>
  <c r="P2339" i="34"/>
  <c r="O2340" i="34"/>
  <c r="Q2342" i="34"/>
  <c r="P2343" i="34"/>
  <c r="O2344" i="34"/>
  <c r="Q2346" i="34"/>
  <c r="P2347" i="34"/>
  <c r="O2348" i="34"/>
  <c r="Q2350" i="34"/>
  <c r="P2351" i="34"/>
  <c r="O2352" i="34"/>
  <c r="Q2354" i="34"/>
  <c r="P2355" i="34"/>
  <c r="O2356" i="34"/>
  <c r="Q2358" i="34"/>
  <c r="P2359" i="34"/>
  <c r="O2360" i="34"/>
  <c r="Q2362" i="34"/>
  <c r="P2363" i="34"/>
  <c r="O2364" i="34"/>
  <c r="Q2366" i="34"/>
  <c r="P2367" i="34"/>
  <c r="O2368" i="34"/>
  <c r="Q2370" i="34"/>
  <c r="P2371" i="34"/>
  <c r="O2372" i="34"/>
  <c r="Q2374" i="34"/>
  <c r="P2375" i="34"/>
  <c r="O2376" i="34"/>
  <c r="Q2378" i="34"/>
  <c r="P2379" i="34"/>
  <c r="O2380" i="34"/>
  <c r="Q2382" i="34"/>
  <c r="P2383" i="34"/>
  <c r="O2384" i="34"/>
  <c r="Q2386" i="34"/>
  <c r="P2387" i="34"/>
  <c r="O2388" i="34"/>
  <c r="Q2390" i="34"/>
  <c r="P2391" i="34"/>
  <c r="O2392" i="34"/>
  <c r="Q2394" i="34"/>
  <c r="P2395" i="34"/>
  <c r="O2396" i="34"/>
  <c r="Q2398" i="34"/>
  <c r="P2399" i="34"/>
  <c r="O2400" i="34"/>
  <c r="Q2402" i="34"/>
  <c r="P2403" i="34"/>
  <c r="O2404" i="34"/>
  <c r="Q2406" i="34"/>
  <c r="P2407" i="34"/>
  <c r="O2408" i="34"/>
  <c r="Q2410" i="34"/>
  <c r="P2411" i="34"/>
  <c r="O2412" i="34"/>
  <c r="Q2414" i="34"/>
  <c r="P2415" i="34"/>
  <c r="O2416" i="34"/>
  <c r="Q2418" i="34"/>
  <c r="P2419" i="34"/>
  <c r="O2420" i="34"/>
  <c r="Q2422" i="34"/>
  <c r="P2423" i="34"/>
  <c r="O2424" i="34"/>
  <c r="Q2426" i="34"/>
  <c r="P2427" i="34"/>
  <c r="O2428" i="34"/>
  <c r="Q2430" i="34"/>
  <c r="P2431" i="34"/>
  <c r="O2432" i="34"/>
  <c r="Q2434" i="34"/>
  <c r="P2435" i="34"/>
  <c r="O2436" i="34"/>
  <c r="Q2438" i="34"/>
  <c r="P2439" i="34"/>
  <c r="O2440" i="34"/>
  <c r="Q2442" i="34"/>
  <c r="P2443" i="34"/>
  <c r="O2444" i="34"/>
  <c r="Q2446" i="34"/>
  <c r="P2447" i="34"/>
  <c r="O2448" i="34"/>
  <c r="Q2450" i="34"/>
  <c r="P2451" i="34"/>
  <c r="O2452" i="34"/>
  <c r="Q2454" i="34"/>
  <c r="P2455" i="34"/>
  <c r="O2456" i="34"/>
  <c r="Q2458" i="34"/>
  <c r="P2459" i="34"/>
  <c r="O2460" i="34"/>
  <c r="Q2462" i="34"/>
  <c r="P2463" i="34"/>
  <c r="O2464" i="34"/>
  <c r="Q2466" i="34"/>
  <c r="P2467" i="34"/>
  <c r="O2468" i="34"/>
  <c r="Q2470" i="34"/>
  <c r="P2471" i="34"/>
  <c r="O2472" i="34"/>
  <c r="Q2474" i="34"/>
  <c r="P2475" i="34"/>
  <c r="O2476" i="34"/>
  <c r="Q2478" i="34"/>
  <c r="P2479" i="34"/>
  <c r="O2480" i="34"/>
  <c r="Q2482" i="34"/>
  <c r="P2483" i="34"/>
  <c r="O2484" i="34"/>
  <c r="Q2486" i="34"/>
  <c r="P2487" i="34"/>
  <c r="O2488" i="34"/>
  <c r="Q2490" i="34"/>
  <c r="P2491" i="34"/>
  <c r="O2492" i="34"/>
  <c r="Q2494" i="34"/>
  <c r="P2495" i="34"/>
  <c r="O2496" i="34"/>
  <c r="Q2498" i="34"/>
  <c r="P2499" i="34"/>
  <c r="O2500" i="34"/>
  <c r="Q2502" i="34"/>
  <c r="P2503" i="34"/>
  <c r="O2504" i="34"/>
  <c r="Q2506" i="34"/>
  <c r="P2507" i="34"/>
  <c r="O2508" i="34"/>
  <c r="Q2510" i="34"/>
  <c r="P2511" i="34"/>
  <c r="O2512" i="34"/>
  <c r="Q2514" i="34"/>
  <c r="P2515" i="34"/>
  <c r="O2516" i="34"/>
  <c r="Q2518" i="34"/>
  <c r="P2519" i="34"/>
  <c r="O2520" i="34"/>
  <c r="Q2522" i="34"/>
  <c r="P2523" i="34"/>
  <c r="O2524" i="34"/>
  <c r="Q2526" i="34"/>
  <c r="P2527" i="34"/>
  <c r="O2528" i="34"/>
  <c r="Q2530" i="34"/>
  <c r="P2531" i="34"/>
  <c r="O2532" i="34"/>
  <c r="Q2534" i="34"/>
  <c r="P2535" i="34"/>
  <c r="O2536" i="34"/>
  <c r="Q2538" i="34"/>
  <c r="P2539" i="34"/>
  <c r="O2540" i="34"/>
  <c r="Q2542" i="34"/>
  <c r="P2543" i="34"/>
  <c r="O2544" i="34"/>
  <c r="Q2546" i="34"/>
  <c r="P2547" i="34"/>
  <c r="O2548" i="34"/>
  <c r="Q2550" i="34"/>
  <c r="P2551" i="34"/>
  <c r="O2552" i="34"/>
  <c r="Q2554" i="34"/>
  <c r="P2555" i="34"/>
  <c r="O2556" i="34"/>
  <c r="Q2558" i="34"/>
  <c r="P2559" i="34"/>
  <c r="O2560" i="34"/>
  <c r="Q2562" i="34"/>
  <c r="P2563" i="34"/>
  <c r="O2564" i="34"/>
  <c r="Q2566" i="34"/>
  <c r="P2567" i="34"/>
  <c r="O2568" i="34"/>
  <c r="Q2570" i="34"/>
  <c r="P2571" i="34"/>
  <c r="O2572" i="34"/>
  <c r="Q2574" i="34"/>
  <c r="P2575" i="34"/>
  <c r="O2576" i="34"/>
  <c r="Q2578" i="34"/>
  <c r="P2579" i="34"/>
  <c r="O2580" i="34"/>
  <c r="Q2582" i="34"/>
  <c r="P2583" i="34"/>
  <c r="O2584" i="34"/>
  <c r="Q2586" i="34"/>
  <c r="P2587" i="34"/>
  <c r="O2588" i="34"/>
  <c r="Q2590" i="34"/>
  <c r="P2591" i="34"/>
  <c r="O2592" i="34"/>
  <c r="Q2594" i="34"/>
  <c r="P2595" i="34"/>
  <c r="O2596" i="34"/>
  <c r="Q2598" i="34"/>
  <c r="P2599" i="34"/>
  <c r="O2600" i="34"/>
  <c r="Q2602" i="34"/>
  <c r="P2603" i="34"/>
  <c r="O2604" i="34"/>
  <c r="Q2606" i="34"/>
  <c r="P2607" i="34"/>
  <c r="O2608" i="34"/>
  <c r="Q2610" i="34"/>
  <c r="P2611" i="34"/>
  <c r="O2612" i="34"/>
  <c r="Q2614" i="34"/>
  <c r="P2615" i="34"/>
  <c r="O2616" i="34"/>
  <c r="Q2618" i="34"/>
  <c r="P2619" i="34"/>
  <c r="O2620" i="34"/>
  <c r="Q2622" i="34"/>
  <c r="P2623" i="34"/>
  <c r="O2624" i="34"/>
  <c r="Q2626" i="34"/>
  <c r="P2627" i="34"/>
  <c r="O2628" i="34"/>
  <c r="Q2630" i="34"/>
  <c r="P2631" i="34"/>
  <c r="O2632" i="34"/>
  <c r="Q2634" i="34"/>
  <c r="P2635" i="34"/>
  <c r="O2636" i="34"/>
  <c r="Q2638" i="34"/>
  <c r="P2639" i="34"/>
  <c r="O2640" i="34"/>
  <c r="Q2642" i="34"/>
  <c r="P2643" i="34"/>
  <c r="O2644" i="34"/>
  <c r="Q2646" i="34"/>
  <c r="P2647" i="34"/>
  <c r="O2648" i="34"/>
  <c r="Q2650" i="34"/>
  <c r="P2651" i="34"/>
  <c r="O2652" i="34"/>
  <c r="Q2654" i="34"/>
  <c r="P2655" i="34"/>
  <c r="O2656" i="34"/>
  <c r="Q2658" i="34"/>
  <c r="P2659" i="34"/>
  <c r="O2660" i="34"/>
  <c r="Q2662" i="34"/>
  <c r="P2663" i="34"/>
  <c r="O2664" i="34"/>
  <c r="Q2666" i="34"/>
  <c r="P2667" i="34"/>
  <c r="O2668" i="34"/>
  <c r="Q2670" i="34"/>
  <c r="P2671" i="34"/>
  <c r="O2672" i="34"/>
  <c r="Q2674" i="34"/>
  <c r="P2675" i="34"/>
  <c r="O2676" i="34"/>
  <c r="Q2678" i="34"/>
  <c r="P2679" i="34"/>
  <c r="O2680" i="34"/>
  <c r="Q2682" i="34"/>
  <c r="P2683" i="34"/>
  <c r="O2684" i="34"/>
  <c r="Q2686" i="34"/>
  <c r="P2687" i="34"/>
  <c r="O2688" i="34"/>
  <c r="Q2690" i="34"/>
  <c r="P2691" i="34"/>
  <c r="O2692" i="34"/>
  <c r="Q2694" i="34"/>
  <c r="P2695" i="34"/>
  <c r="O2696" i="34"/>
  <c r="Q2698" i="34"/>
  <c r="P2699" i="34"/>
  <c r="O2700" i="34"/>
  <c r="Q2702" i="34"/>
  <c r="P2703" i="34"/>
  <c r="O2704" i="34"/>
  <c r="Q2706" i="34"/>
  <c r="P2707" i="34"/>
  <c r="O2708" i="34"/>
  <c r="Q2710" i="34"/>
  <c r="P2711" i="34"/>
  <c r="O2712" i="34"/>
  <c r="Q2714" i="34"/>
  <c r="P2715" i="34"/>
  <c r="O2716" i="34"/>
  <c r="Q2718" i="34"/>
  <c r="P2719" i="34"/>
  <c r="O2720" i="34"/>
  <c r="Q2722" i="34"/>
  <c r="P2723" i="34"/>
  <c r="P2270" i="34"/>
  <c r="P2271" i="34"/>
  <c r="P2272" i="34"/>
  <c r="O2273" i="34"/>
  <c r="Q2275" i="34"/>
  <c r="P2276" i="34"/>
  <c r="O2277" i="34"/>
  <c r="Q2279" i="34"/>
  <c r="P2280" i="34"/>
  <c r="O2281" i="34"/>
  <c r="Q2283" i="34"/>
  <c r="P2284" i="34"/>
  <c r="O2285" i="34"/>
  <c r="Q2287" i="34"/>
  <c r="P2288" i="34"/>
  <c r="O2289" i="34"/>
  <c r="Q2291" i="34"/>
  <c r="P2292" i="34"/>
  <c r="O2293" i="34"/>
  <c r="Q2295" i="34"/>
  <c r="P2296" i="34"/>
  <c r="O2297" i="34"/>
  <c r="Q2299" i="34"/>
  <c r="P2300" i="34"/>
  <c r="O2301" i="34"/>
  <c r="Q2303" i="34"/>
  <c r="P2304" i="34"/>
  <c r="O2305" i="34"/>
  <c r="Q2307" i="34"/>
  <c r="P2308" i="34"/>
  <c r="O2309" i="34"/>
  <c r="Q2311" i="34"/>
  <c r="P2312" i="34"/>
  <c r="O2313" i="34"/>
  <c r="Q2315" i="34"/>
  <c r="P2316" i="34"/>
  <c r="O2317" i="34"/>
  <c r="Q2319" i="34"/>
  <c r="P2320" i="34"/>
  <c r="O2321" i="34"/>
  <c r="Q2323" i="34"/>
  <c r="P2324" i="34"/>
  <c r="O2325" i="34"/>
  <c r="Q2327" i="34"/>
  <c r="P2328" i="34"/>
  <c r="O2329" i="34"/>
  <c r="Q2331" i="34"/>
  <c r="P2332" i="34"/>
  <c r="O2333" i="34"/>
  <c r="Q2335" i="34"/>
  <c r="P2336" i="34"/>
  <c r="O2337" i="34"/>
  <c r="Q2339" i="34"/>
  <c r="P2340" i="34"/>
  <c r="O2341" i="34"/>
  <c r="Q2343" i="34"/>
  <c r="P2344" i="34"/>
  <c r="O2345" i="34"/>
  <c r="Q2347" i="34"/>
  <c r="P2348" i="34"/>
  <c r="O2349" i="34"/>
  <c r="Q2351" i="34"/>
  <c r="P2352" i="34"/>
  <c r="O2353" i="34"/>
  <c r="Q2355" i="34"/>
  <c r="P2356" i="34"/>
  <c r="O2357" i="34"/>
  <c r="Q2359" i="34"/>
  <c r="P2360" i="34"/>
  <c r="O2361" i="34"/>
  <c r="Q2363" i="34"/>
  <c r="P2364" i="34"/>
  <c r="O2365" i="34"/>
  <c r="Q2367" i="34"/>
  <c r="P2368" i="34"/>
  <c r="O2369" i="34"/>
  <c r="Q2371" i="34"/>
  <c r="P2372" i="34"/>
  <c r="O2373" i="34"/>
  <c r="Q2375" i="34"/>
  <c r="P2376" i="34"/>
  <c r="O2377" i="34"/>
  <c r="Q2379" i="34"/>
  <c r="P2380" i="34"/>
  <c r="O2381" i="34"/>
  <c r="Q2383" i="34"/>
  <c r="P2384" i="34"/>
  <c r="O2385" i="34"/>
  <c r="Q2387" i="34"/>
  <c r="P2388" i="34"/>
  <c r="O2389" i="34"/>
  <c r="Q2391" i="34"/>
  <c r="P2392" i="34"/>
  <c r="O2393" i="34"/>
  <c r="Q2395" i="34"/>
  <c r="P2396" i="34"/>
  <c r="O2397" i="34"/>
  <c r="Q2399" i="34"/>
  <c r="P2400" i="34"/>
  <c r="O2401" i="34"/>
  <c r="Q2403" i="34"/>
  <c r="P2404" i="34"/>
  <c r="O2405" i="34"/>
  <c r="Q2407" i="34"/>
  <c r="P2408" i="34"/>
  <c r="O2409" i="34"/>
  <c r="Q2411" i="34"/>
  <c r="P2412" i="34"/>
  <c r="O2413" i="34"/>
  <c r="Q2415" i="34"/>
  <c r="P2416" i="34"/>
  <c r="O2417" i="34"/>
  <c r="Q2419" i="34"/>
  <c r="P2420" i="34"/>
  <c r="O2421" i="34"/>
  <c r="Q2423" i="34"/>
  <c r="P2424" i="34"/>
  <c r="O2425" i="34"/>
  <c r="Q2427" i="34"/>
  <c r="P2428" i="34"/>
  <c r="O2429" i="34"/>
  <c r="Q2431" i="34"/>
  <c r="P2432" i="34"/>
  <c r="O2433" i="34"/>
  <c r="Q2435" i="34"/>
  <c r="P2436" i="34"/>
  <c r="O2437" i="34"/>
  <c r="Q2439" i="34"/>
  <c r="P2440" i="34"/>
  <c r="O2441" i="34"/>
  <c r="Q2443" i="34"/>
  <c r="P2444" i="34"/>
  <c r="O2445" i="34"/>
  <c r="Q2447" i="34"/>
  <c r="P2448" i="34"/>
  <c r="O2449" i="34"/>
  <c r="Q2451" i="34"/>
  <c r="P2452" i="34"/>
  <c r="O2453" i="34"/>
  <c r="Q2455" i="34"/>
  <c r="P2456" i="34"/>
  <c r="O2457" i="34"/>
  <c r="Q2459" i="34"/>
  <c r="P2460" i="34"/>
  <c r="O2461" i="34"/>
  <c r="Q2463" i="34"/>
  <c r="P2464" i="34"/>
  <c r="O2465" i="34"/>
  <c r="Q2467" i="34"/>
  <c r="P2468" i="34"/>
  <c r="O2469" i="34"/>
  <c r="Q2471" i="34"/>
  <c r="P2472" i="34"/>
  <c r="O2473" i="34"/>
  <c r="Q2475" i="34"/>
  <c r="P2476" i="34"/>
  <c r="O2477" i="34"/>
  <c r="Q2479" i="34"/>
  <c r="P2480" i="34"/>
  <c r="O2481" i="34"/>
  <c r="Q2483" i="34"/>
  <c r="P2484" i="34"/>
  <c r="O2485" i="34"/>
  <c r="Q2487" i="34"/>
  <c r="P2488" i="34"/>
  <c r="O2489" i="34"/>
  <c r="Q2491" i="34"/>
  <c r="P2492" i="34"/>
  <c r="O2493" i="34"/>
  <c r="Q2495" i="34"/>
  <c r="P2496" i="34"/>
  <c r="O2497" i="34"/>
  <c r="Q2499" i="34"/>
  <c r="P2500" i="34"/>
  <c r="O2501" i="34"/>
  <c r="Q2503" i="34"/>
  <c r="P2504" i="34"/>
  <c r="O2505" i="34"/>
  <c r="Q2507" i="34"/>
  <c r="P2508" i="34"/>
  <c r="O2509" i="34"/>
  <c r="Q2511" i="34"/>
  <c r="P2512" i="34"/>
  <c r="O2513" i="34"/>
  <c r="Q2515" i="34"/>
  <c r="P2516" i="34"/>
  <c r="O2517" i="34"/>
  <c r="Q2519" i="34"/>
  <c r="P2520" i="34"/>
  <c r="O2521" i="34"/>
  <c r="Q2523" i="34"/>
  <c r="P2524" i="34"/>
  <c r="O2525" i="34"/>
  <c r="Q2527" i="34"/>
  <c r="P2528" i="34"/>
  <c r="O2529" i="34"/>
  <c r="Q2531" i="34"/>
  <c r="P2532" i="34"/>
  <c r="O2533" i="34"/>
  <c r="Q2535" i="34"/>
  <c r="P2536" i="34"/>
  <c r="O2537" i="34"/>
  <c r="Q2539" i="34"/>
  <c r="P2540" i="34"/>
  <c r="O2541" i="34"/>
  <c r="Q2543" i="34"/>
  <c r="P2544" i="34"/>
  <c r="O2545" i="34"/>
  <c r="Q2547" i="34"/>
  <c r="P2548" i="34"/>
  <c r="O2549" i="34"/>
  <c r="Q2551" i="34"/>
  <c r="P2552" i="34"/>
  <c r="O2553" i="34"/>
  <c r="Q2555" i="34"/>
  <c r="P2556" i="34"/>
  <c r="O2557" i="34"/>
  <c r="Q2559" i="34"/>
  <c r="P2560" i="34"/>
  <c r="O2561" i="34"/>
  <c r="Q2563" i="34"/>
  <c r="P2564" i="34"/>
  <c r="O2565" i="34"/>
  <c r="Q2567" i="34"/>
  <c r="P2568" i="34"/>
  <c r="O2569" i="34"/>
  <c r="Q2571" i="34"/>
  <c r="P2572" i="34"/>
  <c r="O2573" i="34"/>
  <c r="Q2575" i="34"/>
  <c r="P2576" i="34"/>
  <c r="O2577" i="34"/>
  <c r="Q2579" i="34"/>
  <c r="P2580" i="34"/>
  <c r="O2581" i="34"/>
  <c r="Q2583" i="34"/>
  <c r="P2584" i="34"/>
  <c r="O2585" i="34"/>
  <c r="Q2587" i="34"/>
  <c r="P2588" i="34"/>
  <c r="O2589" i="34"/>
  <c r="Q2591" i="34"/>
  <c r="P2592" i="34"/>
  <c r="O2593" i="34"/>
  <c r="Q2595" i="34"/>
  <c r="P2596" i="34"/>
  <c r="O2597" i="34"/>
  <c r="Q2599" i="34"/>
  <c r="P2600" i="34"/>
  <c r="O2601" i="34"/>
  <c r="Q2603" i="34"/>
  <c r="P2604" i="34"/>
  <c r="O2605" i="34"/>
  <c r="Q2607" i="34"/>
  <c r="P2608" i="34"/>
  <c r="O2609" i="34"/>
  <c r="Q2611" i="34"/>
  <c r="P2612" i="34"/>
  <c r="O2613" i="34"/>
  <c r="Q2615" i="34"/>
  <c r="P2616" i="34"/>
  <c r="O2617" i="34"/>
  <c r="Q2619" i="34"/>
  <c r="P2620" i="34"/>
  <c r="O2621" i="34"/>
  <c r="Q2623" i="34"/>
  <c r="P2624" i="34"/>
  <c r="O2625" i="34"/>
  <c r="Q2627" i="34"/>
  <c r="P2628" i="34"/>
  <c r="O2629" i="34"/>
  <c r="Q2631" i="34"/>
  <c r="P2632" i="34"/>
  <c r="O2633" i="34"/>
  <c r="Q2635" i="34"/>
  <c r="P2636" i="34"/>
  <c r="O2637" i="34"/>
  <c r="Q2639" i="34"/>
  <c r="P2640" i="34"/>
  <c r="O2641" i="34"/>
  <c r="Q2643" i="34"/>
  <c r="P2644" i="34"/>
  <c r="O2645" i="34"/>
  <c r="Q2647" i="34"/>
  <c r="P2648" i="34"/>
  <c r="O2649" i="34"/>
  <c r="Q2651" i="34"/>
  <c r="P2652" i="34"/>
  <c r="O2653" i="34"/>
  <c r="Q2655" i="34"/>
  <c r="P2656" i="34"/>
  <c r="O2657" i="34"/>
  <c r="Q2659" i="34"/>
  <c r="P2660" i="34"/>
  <c r="O2661" i="34"/>
  <c r="Q2663" i="34"/>
  <c r="P2664" i="34"/>
  <c r="O2665" i="34"/>
  <c r="Q2667" i="34"/>
  <c r="P2668" i="34"/>
  <c r="O2669" i="34"/>
  <c r="Q2671" i="34"/>
  <c r="P2672" i="34"/>
  <c r="O2673" i="34"/>
  <c r="Q2675" i="34"/>
  <c r="P2676" i="34"/>
  <c r="O2677" i="34"/>
  <c r="Q2679" i="34"/>
  <c r="P2680" i="34"/>
  <c r="O2681" i="34"/>
  <c r="Q2683" i="34"/>
  <c r="P2684" i="34"/>
  <c r="O2685" i="34"/>
  <c r="Q2687" i="34"/>
  <c r="P2688" i="34"/>
  <c r="O2689" i="34"/>
  <c r="Q2691" i="34"/>
  <c r="P2692" i="34"/>
  <c r="O2693" i="34"/>
  <c r="Q2695" i="34"/>
  <c r="P2696" i="34"/>
  <c r="O2697" i="34"/>
  <c r="Q2699" i="34"/>
  <c r="P2700" i="34"/>
  <c r="O2701" i="34"/>
  <c r="Q2703" i="34"/>
  <c r="P2704" i="34"/>
  <c r="O2705" i="34"/>
  <c r="Q2707" i="34"/>
  <c r="P2708" i="34"/>
  <c r="O2709" i="34"/>
  <c r="Q2711" i="34"/>
  <c r="P2712" i="34"/>
  <c r="O2713" i="34"/>
  <c r="Q2715" i="34"/>
  <c r="P2716" i="34"/>
  <c r="O2717" i="34"/>
  <c r="Q2719" i="34"/>
  <c r="P2720" i="34"/>
  <c r="O2721" i="34"/>
  <c r="Q2723" i="34"/>
  <c r="P2724" i="34"/>
  <c r="O2725" i="34"/>
  <c r="Q2727" i="34"/>
  <c r="Q2726" i="34"/>
  <c r="P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O3181" i="34"/>
  <c r="Q3183" i="34"/>
  <c r="P3184" i="34"/>
  <c r="O3185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2724" i="34"/>
  <c r="O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O3180" i="34"/>
  <c r="Q3182" i="34"/>
  <c r="P3183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301" i="34"/>
  <c r="Q3303" i="34"/>
  <c r="P3304" i="34"/>
  <c r="O3305" i="34"/>
  <c r="O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P3301" i="34"/>
  <c r="O3302" i="34"/>
  <c r="Q3304" i="34"/>
  <c r="P3305" i="34"/>
  <c r="O3306" i="34"/>
  <c r="O3183" i="34"/>
  <c r="Q3184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Q3301" i="34"/>
  <c r="P3302" i="34"/>
  <c r="O3303" i="34"/>
  <c r="Q3305" i="34"/>
  <c r="P3306" i="34"/>
  <c r="O3182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Q3302" i="34"/>
  <c r="P3303" i="34"/>
  <c r="O3304" i="34"/>
  <c r="Q33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U105" i="34" l="1"/>
  <c r="Z105" i="34"/>
  <c r="Q105" i="34"/>
  <c r="O105" i="34"/>
  <c r="P105" i="34"/>
  <c r="U24" i="34"/>
  <c r="Z24" i="34"/>
  <c r="P24" i="34"/>
  <c r="Q24" i="34"/>
  <c r="O24" i="34"/>
  <c r="U104" i="34"/>
  <c r="Z104" i="34"/>
  <c r="P104" i="34"/>
  <c r="Q104" i="34"/>
  <c r="O104" i="34"/>
  <c r="U23" i="34"/>
  <c r="Z23" i="34"/>
  <c r="Q23" i="34"/>
  <c r="P23" i="34"/>
  <c r="O23" i="34"/>
  <c r="U176" i="34"/>
  <c r="Z176" i="34"/>
  <c r="O176" i="34"/>
  <c r="P176" i="34"/>
  <c r="Q176" i="34"/>
  <c r="U26" i="34"/>
  <c r="Z26" i="34"/>
  <c r="O26" i="34"/>
  <c r="Q26" i="34"/>
  <c r="P26" i="34"/>
  <c r="U160" i="34"/>
  <c r="Z160" i="34"/>
  <c r="O160" i="34"/>
  <c r="P160" i="34"/>
  <c r="Q160" i="34"/>
  <c r="U175" i="34"/>
  <c r="Z175" i="34"/>
  <c r="Q175" i="34"/>
  <c r="O175" i="34"/>
  <c r="P175" i="34"/>
  <c r="U25" i="34"/>
  <c r="Z25" i="34"/>
  <c r="Q25" i="34"/>
  <c r="O25" i="34"/>
  <c r="P25" i="34"/>
  <c r="U159" i="34"/>
  <c r="Z159" i="34"/>
  <c r="Q159" i="34"/>
  <c r="O159" i="34"/>
  <c r="P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9" i="34"/>
  <c r="B76" i="34"/>
  <c r="B1010" i="34"/>
  <c r="B1009" i="34"/>
  <c r="B251" i="34"/>
  <c r="B250" i="34"/>
  <c r="B249" i="34"/>
  <c r="B248" i="34"/>
  <c r="B247" i="34"/>
  <c r="B188" i="34"/>
  <c r="B179" i="34"/>
  <c r="B178" i="34"/>
  <c r="B165" i="34"/>
  <c r="B1328" i="34"/>
  <c r="B658" i="34"/>
  <c r="B659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5" i="34"/>
  <c r="B1006" i="34"/>
  <c r="B1007" i="34"/>
  <c r="B1008" i="34"/>
  <c r="B1799" i="34"/>
  <c r="B27" i="34"/>
  <c r="B1460" i="34"/>
  <c r="B1548" i="34"/>
  <c r="B1549" i="34"/>
  <c r="B1650" i="34"/>
  <c r="B1651" i="34"/>
  <c r="B469" i="34"/>
  <c r="B470" i="34"/>
  <c r="B944" i="34"/>
  <c r="B945" i="34"/>
  <c r="B1115" i="34"/>
  <c r="B1116" i="34"/>
  <c r="B1144" i="34"/>
  <c r="B1550" i="34"/>
  <c r="B68" i="34"/>
  <c r="B69" i="34"/>
  <c r="B73" i="34"/>
  <c r="B74" i="34"/>
  <c r="B64" i="34"/>
  <c r="B65" i="34"/>
  <c r="B66" i="34"/>
  <c r="U66" i="34" l="1"/>
  <c r="Z66" i="34"/>
  <c r="O66" i="34"/>
  <c r="Q66" i="34"/>
  <c r="P66" i="34"/>
  <c r="U944" i="34"/>
  <c r="Z944" i="34"/>
  <c r="P944" i="34"/>
  <c r="Q944" i="34"/>
  <c r="O944" i="34"/>
  <c r="Z1006" i="34"/>
  <c r="U1006" i="34"/>
  <c r="Q1006" i="34"/>
  <c r="O1006" i="34"/>
  <c r="P1006" i="34"/>
  <c r="U70" i="34"/>
  <c r="Z70" i="34"/>
  <c r="O70" i="34"/>
  <c r="Q70" i="34"/>
  <c r="P70" i="34"/>
  <c r="U179" i="34"/>
  <c r="Z179" i="34"/>
  <c r="Q179" i="34"/>
  <c r="O179" i="34"/>
  <c r="P179" i="34"/>
  <c r="U86" i="34"/>
  <c r="Z86" i="34"/>
  <c r="O86" i="34"/>
  <c r="Q86" i="34"/>
  <c r="P86" i="34"/>
  <c r="U69" i="34"/>
  <c r="Z69" i="34"/>
  <c r="P69" i="34"/>
  <c r="Q69" i="34"/>
  <c r="O69" i="34"/>
  <c r="Z1116" i="34"/>
  <c r="U1116" i="34"/>
  <c r="Q1116" i="34"/>
  <c r="O1116" i="34"/>
  <c r="P1116" i="34"/>
  <c r="U470" i="34"/>
  <c r="Z470" i="34"/>
  <c r="P470" i="34"/>
  <c r="O470" i="34"/>
  <c r="Q470" i="34"/>
  <c r="U1549" i="34"/>
  <c r="Z1549" i="34"/>
  <c r="P1549" i="34"/>
  <c r="Q1549" i="34"/>
  <c r="O1549" i="34"/>
  <c r="U1799" i="34"/>
  <c r="Z1799" i="34"/>
  <c r="Q1799" i="34"/>
  <c r="O1799" i="34"/>
  <c r="P1799" i="34"/>
  <c r="U1005" i="34"/>
  <c r="Z1005" i="34"/>
  <c r="P1005" i="34"/>
  <c r="Q1005" i="34"/>
  <c r="O1005" i="34"/>
  <c r="S55" i="34"/>
  <c r="T55" i="34"/>
  <c r="U55" i="34"/>
  <c r="R55" i="34"/>
  <c r="Z55" i="34"/>
  <c r="Q55" i="34"/>
  <c r="P55" i="34"/>
  <c r="O55" i="34"/>
  <c r="U162" i="34"/>
  <c r="Z162" i="34"/>
  <c r="O162" i="34"/>
  <c r="Q162" i="34"/>
  <c r="P162" i="34"/>
  <c r="U187" i="34"/>
  <c r="R187" i="34"/>
  <c r="Z187" i="34"/>
  <c r="S187" i="34"/>
  <c r="T187" i="34"/>
  <c r="P187" i="34"/>
  <c r="Q187" i="34"/>
  <c r="O187" i="34"/>
  <c r="U147" i="34"/>
  <c r="Z147" i="34"/>
  <c r="Q147" i="34"/>
  <c r="O147" i="34"/>
  <c r="P147" i="34"/>
  <c r="Z1328" i="34"/>
  <c r="U1328" i="34"/>
  <c r="O1328" i="34"/>
  <c r="Q1328" i="34"/>
  <c r="P1328" i="34"/>
  <c r="S188" i="34"/>
  <c r="T188" i="34"/>
  <c r="U188" i="34"/>
  <c r="R188" i="34"/>
  <c r="Z188" i="34"/>
  <c r="O188" i="34"/>
  <c r="P188" i="34"/>
  <c r="Q188" i="34"/>
  <c r="U250" i="34"/>
  <c r="Z250" i="34"/>
  <c r="P250" i="34"/>
  <c r="Q250" i="34"/>
  <c r="O250" i="34"/>
  <c r="U76" i="34"/>
  <c r="Z76" i="34"/>
  <c r="P76" i="34"/>
  <c r="Q76" i="34"/>
  <c r="O76" i="34"/>
  <c r="U85" i="34"/>
  <c r="Z85" i="34"/>
  <c r="P85" i="34"/>
  <c r="Q85" i="34"/>
  <c r="O85" i="34"/>
  <c r="U81" i="34"/>
  <c r="Z81" i="34"/>
  <c r="O81" i="34"/>
  <c r="P81" i="34"/>
  <c r="Q81" i="34"/>
  <c r="U133" i="34"/>
  <c r="Z133" i="34"/>
  <c r="Q133" i="34"/>
  <c r="O133" i="34"/>
  <c r="P133" i="34"/>
  <c r="U91" i="34"/>
  <c r="Z91" i="34"/>
  <c r="P91" i="34"/>
  <c r="O91" i="34"/>
  <c r="Q91" i="34"/>
  <c r="U87" i="34"/>
  <c r="Z87" i="34"/>
  <c r="Q87" i="34"/>
  <c r="P87" i="34"/>
  <c r="O87" i="34"/>
  <c r="U73" i="34"/>
  <c r="Z73" i="34"/>
  <c r="Q73" i="34"/>
  <c r="O73" i="34"/>
  <c r="P73" i="34"/>
  <c r="U1650" i="34"/>
  <c r="Z1650" i="34"/>
  <c r="O1650" i="34"/>
  <c r="P1650" i="34"/>
  <c r="Q1650" i="34"/>
  <c r="U56" i="34"/>
  <c r="Z56" i="34"/>
  <c r="P56" i="34"/>
  <c r="Q56" i="34"/>
  <c r="O56" i="34"/>
  <c r="Z658" i="34"/>
  <c r="U658" i="34"/>
  <c r="O658" i="34"/>
  <c r="Q658" i="34"/>
  <c r="P658" i="34"/>
  <c r="U249" i="34"/>
  <c r="Z249" i="34"/>
  <c r="P249" i="34"/>
  <c r="Q249" i="34"/>
  <c r="O249" i="34"/>
  <c r="U82" i="34"/>
  <c r="Z82" i="34"/>
  <c r="O82" i="34"/>
  <c r="Q82" i="34"/>
  <c r="P82" i="34"/>
  <c r="U130" i="34"/>
  <c r="R130" i="34"/>
  <c r="Z130" i="34"/>
  <c r="S130" i="34"/>
  <c r="T130" i="34"/>
  <c r="O130" i="34"/>
  <c r="P130" i="34"/>
  <c r="Q130" i="34"/>
  <c r="U64" i="34"/>
  <c r="Z64" i="34"/>
  <c r="Q64" i="34"/>
  <c r="O64" i="34"/>
  <c r="P64" i="34"/>
  <c r="U1115" i="34"/>
  <c r="Z1115" i="34"/>
  <c r="O1115" i="34"/>
  <c r="Q1115" i="34"/>
  <c r="P1115" i="34"/>
  <c r="U469" i="34"/>
  <c r="Z469" i="34"/>
  <c r="O469" i="34"/>
  <c r="Q469" i="34"/>
  <c r="P469" i="34"/>
  <c r="U1548" i="34"/>
  <c r="Z1548" i="34"/>
  <c r="P1548" i="34"/>
  <c r="O1548" i="34"/>
  <c r="Q1548" i="34"/>
  <c r="Z1008" i="34"/>
  <c r="U1008" i="34"/>
  <c r="P1008" i="34"/>
  <c r="Q1008" i="34"/>
  <c r="O1008" i="34"/>
  <c r="S51" i="34"/>
  <c r="T51" i="34"/>
  <c r="U51" i="34"/>
  <c r="R51" i="34"/>
  <c r="Z51" i="34"/>
  <c r="O51" i="34"/>
  <c r="Q51" i="34"/>
  <c r="P51" i="34"/>
  <c r="U67" i="34"/>
  <c r="Z67" i="34"/>
  <c r="O67" i="34"/>
  <c r="Q67" i="34"/>
  <c r="P67" i="34"/>
  <c r="S161" i="34"/>
  <c r="T161" i="34"/>
  <c r="U161" i="34"/>
  <c r="R161" i="34"/>
  <c r="Z161" i="34"/>
  <c r="Q161" i="34"/>
  <c r="O161" i="34"/>
  <c r="P161" i="34"/>
  <c r="S186" i="34"/>
  <c r="T186" i="34"/>
  <c r="U186" i="34"/>
  <c r="R186" i="34"/>
  <c r="Z186" i="34"/>
  <c r="P186" i="34"/>
  <c r="O186" i="34"/>
  <c r="Q186" i="34"/>
  <c r="U146" i="34"/>
  <c r="Z146" i="34"/>
  <c r="O146" i="34"/>
  <c r="Q146" i="34"/>
  <c r="P146" i="34"/>
  <c r="S165" i="34"/>
  <c r="T165" i="34"/>
  <c r="U165" i="34"/>
  <c r="R165" i="34"/>
  <c r="Z165" i="34"/>
  <c r="Q165" i="34"/>
  <c r="O165" i="34"/>
  <c r="P165" i="34"/>
  <c r="U247" i="34"/>
  <c r="Z247" i="34"/>
  <c r="P247" i="34"/>
  <c r="Q247" i="34"/>
  <c r="O247" i="34"/>
  <c r="U251" i="34"/>
  <c r="Z251" i="34"/>
  <c r="Q251" i="34"/>
  <c r="O251" i="34"/>
  <c r="P251" i="34"/>
  <c r="U1329" i="34"/>
  <c r="Z1329" i="34"/>
  <c r="P1329" i="34"/>
  <c r="Q1329" i="34"/>
  <c r="O1329" i="34"/>
  <c r="U84" i="34"/>
  <c r="Z84" i="34"/>
  <c r="O84" i="34"/>
  <c r="P84" i="34"/>
  <c r="Q84" i="34"/>
  <c r="U80" i="34"/>
  <c r="Z80" i="34"/>
  <c r="Q80" i="34"/>
  <c r="O80" i="34"/>
  <c r="P80" i="34"/>
  <c r="U132" i="34"/>
  <c r="Z132" i="34"/>
  <c r="O132" i="34"/>
  <c r="P132" i="34"/>
  <c r="Q132" i="34"/>
  <c r="U90" i="34"/>
  <c r="Z90" i="34"/>
  <c r="O90" i="34"/>
  <c r="Q90" i="34"/>
  <c r="P90" i="34"/>
  <c r="Z1144" i="34"/>
  <c r="U1144" i="34"/>
  <c r="O1144" i="34"/>
  <c r="Q1144" i="34"/>
  <c r="P1144" i="34"/>
  <c r="S27" i="34"/>
  <c r="T27" i="34"/>
  <c r="U27" i="34"/>
  <c r="R27" i="34"/>
  <c r="Z27" i="34"/>
  <c r="P27" i="34"/>
  <c r="O27" i="34"/>
  <c r="Q27" i="34"/>
  <c r="U163" i="34"/>
  <c r="Z163" i="34"/>
  <c r="Q163" i="34"/>
  <c r="O163" i="34"/>
  <c r="P163" i="34"/>
  <c r="U262" i="34"/>
  <c r="Z262" i="34"/>
  <c r="P262" i="34"/>
  <c r="Q262" i="34"/>
  <c r="O262" i="34"/>
  <c r="Z1010" i="34"/>
  <c r="U1010" i="34"/>
  <c r="Q1010" i="34"/>
  <c r="O1010" i="34"/>
  <c r="P1010" i="34"/>
  <c r="U78" i="34"/>
  <c r="Z78" i="34"/>
  <c r="P78" i="34"/>
  <c r="O78" i="34"/>
  <c r="Q78" i="34"/>
  <c r="U88" i="34"/>
  <c r="Z88" i="34"/>
  <c r="P88" i="34"/>
  <c r="Q88" i="34"/>
  <c r="O88" i="34"/>
  <c r="U65" i="34"/>
  <c r="Z65" i="34"/>
  <c r="O65" i="34"/>
  <c r="P65" i="34"/>
  <c r="Q65" i="34"/>
  <c r="U68" i="34"/>
  <c r="Z68" i="34"/>
  <c r="O68" i="34"/>
  <c r="P68" i="34"/>
  <c r="Q68" i="34"/>
  <c r="U74" i="34"/>
  <c r="Z74" i="34"/>
  <c r="O74" i="34"/>
  <c r="Q74" i="34"/>
  <c r="P74" i="34"/>
  <c r="U1550" i="34"/>
  <c r="Z1550" i="34"/>
  <c r="O1550" i="34"/>
  <c r="P1550" i="34"/>
  <c r="Q1550" i="34"/>
  <c r="Z945" i="34"/>
  <c r="U945" i="34"/>
  <c r="P945" i="34"/>
  <c r="Q945" i="34"/>
  <c r="O945" i="34"/>
  <c r="U1651" i="34"/>
  <c r="Z1651" i="34"/>
  <c r="Q1651" i="34"/>
  <c r="O1651" i="34"/>
  <c r="P1651" i="34"/>
  <c r="Z1460" i="34"/>
  <c r="U1460" i="34"/>
  <c r="Q1460" i="34"/>
  <c r="P1460" i="34"/>
  <c r="O1460" i="34"/>
  <c r="U1007" i="34"/>
  <c r="Z1007" i="34"/>
  <c r="O1007" i="34"/>
  <c r="Q1007" i="34"/>
  <c r="P1007" i="34"/>
  <c r="S47" i="34"/>
  <c r="T47" i="34"/>
  <c r="U47" i="34"/>
  <c r="R47" i="34"/>
  <c r="Z47" i="34"/>
  <c r="P47" i="34"/>
  <c r="O47" i="34"/>
  <c r="Q47" i="34"/>
  <c r="U164" i="34"/>
  <c r="Z164" i="34"/>
  <c r="P164" i="34"/>
  <c r="Q164" i="34"/>
  <c r="O164" i="34"/>
  <c r="U71" i="34"/>
  <c r="Z71" i="34"/>
  <c r="Q71" i="34"/>
  <c r="P71" i="34"/>
  <c r="O71" i="34"/>
  <c r="U263" i="34"/>
  <c r="Z263" i="34"/>
  <c r="P263" i="34"/>
  <c r="Q263" i="34"/>
  <c r="O263" i="34"/>
  <c r="U659" i="34"/>
  <c r="Z659" i="34"/>
  <c r="Q659" i="34"/>
  <c r="P659" i="34"/>
  <c r="O659" i="34"/>
  <c r="U178" i="34"/>
  <c r="Z178" i="34"/>
  <c r="O178" i="34"/>
  <c r="Q178" i="34"/>
  <c r="P178" i="34"/>
  <c r="U248" i="34"/>
  <c r="Z248" i="34"/>
  <c r="Q248" i="34"/>
  <c r="O248" i="34"/>
  <c r="P248" i="34"/>
  <c r="U1009" i="34"/>
  <c r="Z1009" i="34"/>
  <c r="P1009" i="34"/>
  <c r="Q1009" i="34"/>
  <c r="O1009" i="34"/>
  <c r="U77" i="34"/>
  <c r="Z77" i="34"/>
  <c r="O77" i="34"/>
  <c r="P77" i="34"/>
  <c r="Q77" i="34"/>
  <c r="U83" i="34"/>
  <c r="Z83" i="34"/>
  <c r="O83" i="34"/>
  <c r="Q83" i="34"/>
  <c r="P83" i="34"/>
  <c r="U79" i="34"/>
  <c r="Z79" i="34"/>
  <c r="P79" i="34"/>
  <c r="O79" i="34"/>
  <c r="Q79" i="34"/>
  <c r="S131" i="34"/>
  <c r="T131" i="34"/>
  <c r="U131" i="34"/>
  <c r="R131" i="34"/>
  <c r="Z131" i="34"/>
  <c r="O131" i="34"/>
  <c r="P131" i="34"/>
  <c r="Q131" i="34"/>
  <c r="U89" i="34"/>
  <c r="Z89" i="34"/>
  <c r="Q89" i="34"/>
  <c r="O89" i="34"/>
  <c r="P89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U360" i="34" l="1"/>
  <c r="Z360" i="34"/>
  <c r="Q360" i="34"/>
  <c r="O360" i="34"/>
  <c r="P360" i="34"/>
  <c r="U255" i="34"/>
  <c r="Z255" i="34"/>
  <c r="O255" i="34"/>
  <c r="P255" i="34"/>
  <c r="Q255" i="34"/>
  <c r="U432" i="34"/>
  <c r="Z432" i="34"/>
  <c r="O432" i="34"/>
  <c r="P432" i="34"/>
  <c r="Q432" i="34"/>
  <c r="U52" i="34"/>
  <c r="R52" i="34"/>
  <c r="Z52" i="34"/>
  <c r="S52" i="34"/>
  <c r="T52" i="34"/>
  <c r="O52" i="34"/>
  <c r="P52" i="34"/>
  <c r="Q52" i="34"/>
  <c r="U118" i="34"/>
  <c r="Z118" i="34"/>
  <c r="O118" i="34"/>
  <c r="Q118" i="34"/>
  <c r="P118" i="34"/>
  <c r="U256" i="34"/>
  <c r="Z256" i="34"/>
  <c r="P256" i="34"/>
  <c r="Q256" i="34"/>
  <c r="O256" i="34"/>
  <c r="U433" i="34"/>
  <c r="Z433" i="34"/>
  <c r="Q433" i="34"/>
  <c r="P433" i="34"/>
  <c r="O433" i="34"/>
  <c r="U514" i="34"/>
  <c r="Z514" i="34"/>
  <c r="O514" i="34"/>
  <c r="Q514" i="34"/>
  <c r="P514" i="34"/>
  <c r="U94" i="34"/>
  <c r="Z94" i="34"/>
  <c r="P94" i="34"/>
  <c r="O94" i="34"/>
  <c r="Q94" i="34"/>
  <c r="U93" i="34"/>
  <c r="Z93" i="34"/>
  <c r="O93" i="34"/>
  <c r="P93" i="34"/>
  <c r="Q93" i="34"/>
  <c r="U254" i="34"/>
  <c r="Z254" i="34"/>
  <c r="Q254" i="34"/>
  <c r="O254" i="34"/>
  <c r="P254" i="34"/>
  <c r="U361" i="34"/>
  <c r="Z361" i="34"/>
  <c r="P361" i="34"/>
  <c r="O361" i="34"/>
  <c r="Q361" i="34"/>
  <c r="U503" i="34"/>
  <c r="Z503" i="34"/>
  <c r="Q503" i="34"/>
  <c r="P503" i="34"/>
  <c r="O503" i="34"/>
  <c r="U166" i="34"/>
  <c r="Z166" i="34"/>
  <c r="Q166" i="34"/>
  <c r="P166" i="34"/>
  <c r="O166" i="34"/>
  <c r="S502" i="34"/>
  <c r="T502" i="34"/>
  <c r="U502" i="34"/>
  <c r="R502" i="34"/>
  <c r="Z502" i="34"/>
  <c r="O502" i="34"/>
  <c r="Q502" i="34"/>
  <c r="P502" i="34"/>
  <c r="U117" i="34"/>
  <c r="Z117" i="34"/>
  <c r="P117" i="34"/>
  <c r="Q117" i="34"/>
  <c r="O117" i="34"/>
  <c r="U504" i="34"/>
  <c r="Z504" i="34"/>
  <c r="Q504" i="34"/>
  <c r="P504" i="34"/>
  <c r="O504" i="34"/>
  <c r="A14" i="71"/>
  <c r="A36" i="71" s="1"/>
  <c r="A19" i="71"/>
  <c r="A20" i="71"/>
  <c r="A17" i="71"/>
  <c r="B167" i="34"/>
  <c r="A18" i="71"/>
  <c r="B513" i="34"/>
  <c r="A16" i="71"/>
  <c r="A15" i="71"/>
  <c r="T10" i="34"/>
  <c r="U513" i="34" l="1"/>
  <c r="Z513" i="34"/>
  <c r="P513" i="34"/>
  <c r="O513" i="34"/>
  <c r="Q513" i="34"/>
  <c r="U167" i="34"/>
  <c r="Z167" i="34"/>
  <c r="P167" i="34"/>
  <c r="Q167" i="34"/>
  <c r="O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50" i="34"/>
  <c r="B1459" i="34"/>
  <c r="U550" i="34" l="1"/>
  <c r="Z550" i="34"/>
  <c r="O550" i="34"/>
  <c r="Q550" i="34"/>
  <c r="P550" i="34"/>
  <c r="U427" i="34"/>
  <c r="Z427" i="34"/>
  <c r="O427" i="34"/>
  <c r="P427" i="34"/>
  <c r="Q427" i="34"/>
  <c r="U246" i="34"/>
  <c r="Z246" i="34"/>
  <c r="P246" i="34"/>
  <c r="Q246" i="34"/>
  <c r="O246" i="34"/>
  <c r="U1459" i="34"/>
  <c r="Z1459" i="34"/>
  <c r="Q1459" i="34"/>
  <c r="O1459" i="34"/>
  <c r="P1459" i="34"/>
  <c r="U355" i="34"/>
  <c r="Z355" i="34"/>
  <c r="P355" i="34"/>
  <c r="Q355" i="34"/>
  <c r="O355" i="34"/>
  <c r="U512" i="34"/>
  <c r="Z512" i="34"/>
  <c r="P512" i="34"/>
  <c r="O512" i="34"/>
  <c r="Q512" i="34"/>
  <c r="U377" i="34"/>
  <c r="Z377" i="34"/>
  <c r="Q377" i="34"/>
  <c r="P377" i="34"/>
  <c r="O377" i="34"/>
  <c r="U189" i="34"/>
  <c r="R189" i="34"/>
  <c r="Z189" i="34"/>
  <c r="S189" i="34"/>
  <c r="T189" i="34"/>
  <c r="O189" i="34"/>
  <c r="P189" i="34"/>
  <c r="Q189" i="34"/>
  <c r="S486" i="34"/>
  <c r="T486" i="34"/>
  <c r="U486" i="34"/>
  <c r="R486" i="34"/>
  <c r="Z486" i="34"/>
  <c r="O486" i="34"/>
  <c r="Q486" i="34"/>
  <c r="P486" i="34"/>
  <c r="U501" i="34"/>
  <c r="R501" i="34"/>
  <c r="Z501" i="34"/>
  <c r="S501" i="34"/>
  <c r="T501" i="34"/>
  <c r="O501" i="34"/>
  <c r="Q501" i="34"/>
  <c r="P501" i="34"/>
  <c r="S357" i="34"/>
  <c r="T357" i="34"/>
  <c r="U357" i="34"/>
  <c r="R357" i="34"/>
  <c r="Z357" i="34"/>
  <c r="P357" i="34"/>
  <c r="O357" i="34"/>
  <c r="Q357" i="34"/>
  <c r="U72" i="34"/>
  <c r="Z72" i="34"/>
  <c r="P72" i="34"/>
  <c r="Q72" i="34"/>
  <c r="O72" i="34"/>
  <c r="B75" i="34"/>
  <c r="U75" i="34" l="1"/>
  <c r="Z75" i="34"/>
  <c r="P75" i="34"/>
  <c r="O75" i="34"/>
  <c r="Q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3" i="34"/>
  <c r="B3304" i="34"/>
  <c r="B3305" i="34"/>
  <c r="B3306" i="34"/>
  <c r="A3304" i="34" l="1"/>
  <c r="A3303" i="34"/>
  <c r="A3305" i="34"/>
  <c r="A3306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C17" i="34"/>
  <c r="B17" i="34" s="1"/>
  <c r="C18" i="34"/>
  <c r="B18" i="34" s="1"/>
  <c r="C19" i="34"/>
  <c r="B19" i="34" s="1"/>
  <c r="C10" i="34"/>
  <c r="B10" i="34" s="1"/>
  <c r="Q18" i="34" l="1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A32" i="56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W20" i="34" l="1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" i="34"/>
  <c r="W21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31" i="34"/>
  <c r="W2439" i="34"/>
  <c r="W2447" i="34"/>
  <c r="W2455" i="34"/>
  <c r="W2463" i="34"/>
  <c r="W2471" i="34"/>
  <c r="W2429" i="34"/>
  <c r="W2437" i="34"/>
  <c r="W2445" i="34"/>
  <c r="W2453" i="34"/>
  <c r="W2461" i="34"/>
  <c r="W2469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427" i="34"/>
  <c r="W2435" i="34"/>
  <c r="W2443" i="34"/>
  <c r="W2451" i="34"/>
  <c r="W2459" i="34"/>
  <c r="W2467" i="34"/>
  <c r="W2475" i="34"/>
  <c r="W2425" i="34"/>
  <c r="W2433" i="34"/>
  <c r="W2441" i="34"/>
  <c r="W2449" i="34"/>
  <c r="W2457" i="34"/>
  <c r="W2465" i="34"/>
  <c r="W2473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591" i="34"/>
  <c r="W2599" i="34"/>
  <c r="W2607" i="34"/>
  <c r="W2615" i="34"/>
  <c r="W2623" i="34"/>
  <c r="W2631" i="34"/>
  <c r="W2597" i="34"/>
  <c r="W2605" i="34"/>
  <c r="W2613" i="34"/>
  <c r="W2621" i="34"/>
  <c r="W2629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595" i="34"/>
  <c r="W2603" i="34"/>
  <c r="W2611" i="34"/>
  <c r="W2619" i="34"/>
  <c r="W2627" i="34"/>
  <c r="W2593" i="34"/>
  <c r="W2601" i="34"/>
  <c r="W2609" i="34"/>
  <c r="W2617" i="34"/>
  <c r="W2625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00" i="34"/>
  <c r="W2808" i="34"/>
  <c r="W2816" i="34"/>
  <c r="W2824" i="34"/>
  <c r="W2832" i="34"/>
  <c r="W2798" i="34"/>
  <c r="W2806" i="34"/>
  <c r="W2814" i="34"/>
  <c r="W2822" i="34"/>
  <c r="W2830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2796" i="34"/>
  <c r="W2804" i="34"/>
  <c r="W2812" i="34"/>
  <c r="W2820" i="34"/>
  <c r="W2828" i="34"/>
  <c r="W3164" i="34"/>
  <c r="W2794" i="34"/>
  <c r="W2802" i="34"/>
  <c r="W2810" i="34"/>
  <c r="W2818" i="34"/>
  <c r="W2826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23" i="34"/>
  <c r="W3131" i="34"/>
  <c r="W3139" i="34"/>
  <c r="W3147" i="34"/>
  <c r="W3155" i="34"/>
  <c r="W3163" i="34"/>
  <c r="W3296" i="34"/>
  <c r="W3300" i="34"/>
  <c r="W3306" i="34"/>
  <c r="W3129" i="34"/>
  <c r="W3137" i="34"/>
  <c r="W3145" i="34"/>
  <c r="W3153" i="34"/>
  <c r="W3161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8" i="34"/>
  <c r="W3302" i="34"/>
  <c r="W3304" i="34"/>
  <c r="W3127" i="34"/>
  <c r="W3135" i="34"/>
  <c r="W3143" i="34"/>
  <c r="W3151" i="34"/>
  <c r="W3159" i="34"/>
  <c r="W3125" i="34"/>
  <c r="W3133" i="34"/>
  <c r="W3141" i="34"/>
  <c r="W3149" i="34"/>
  <c r="W3157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1369" i="34"/>
  <c r="W682" i="34"/>
  <c r="W605" i="34"/>
  <c r="W646" i="34"/>
  <c r="W649" i="34"/>
  <c r="W1098" i="34"/>
  <c r="W1101" i="34"/>
  <c r="W1131" i="34"/>
  <c r="W1139" i="34"/>
  <c r="W1315" i="34"/>
  <c r="W313" i="34"/>
  <c r="W604" i="34"/>
  <c r="W1093" i="34"/>
  <c r="W1100" i="34"/>
  <c r="W1130" i="34"/>
  <c r="W603" i="34"/>
  <c r="W1096" i="34"/>
  <c r="W1129" i="34"/>
  <c r="W1137" i="34"/>
  <c r="W1313" i="34"/>
  <c r="W311" i="34"/>
  <c r="W654" i="34"/>
  <c r="W647" i="34"/>
  <c r="W600" i="34"/>
  <c r="W648" i="34"/>
  <c r="W651" i="34"/>
  <c r="W1128" i="34"/>
  <c r="W1136" i="34"/>
  <c r="W1312" i="34"/>
  <c r="W308" i="34"/>
  <c r="W316" i="34"/>
  <c r="W1140" i="34"/>
  <c r="W312" i="34"/>
  <c r="W1138" i="34"/>
  <c r="W310" i="34"/>
  <c r="W601" i="34"/>
  <c r="W653" i="34"/>
  <c r="W1094" i="34"/>
  <c r="W1127" i="34"/>
  <c r="W1135" i="34"/>
  <c r="W1311" i="34"/>
  <c r="W309" i="34"/>
  <c r="W608" i="34"/>
  <c r="W1097" i="34"/>
  <c r="W1126" i="34"/>
  <c r="W1134" i="34"/>
  <c r="W1310" i="34"/>
  <c r="W314" i="34"/>
  <c r="W599" i="34"/>
  <c r="W652" i="34"/>
  <c r="W607" i="34"/>
  <c r="W1099" i="34"/>
  <c r="W1133" i="34"/>
  <c r="W1141" i="34"/>
  <c r="W1317" i="34"/>
  <c r="W315" i="34"/>
  <c r="W650" i="34"/>
  <c r="W606" i="34"/>
  <c r="W655" i="34"/>
  <c r="W1095" i="34"/>
  <c r="W1102" i="34"/>
  <c r="W1132" i="34"/>
  <c r="W1316" i="34"/>
  <c r="W602" i="34"/>
  <c r="W1314" i="34"/>
  <c r="W645" i="34"/>
  <c r="W463" i="34"/>
  <c r="W590" i="34"/>
  <c r="W588" i="34"/>
  <c r="W596" i="34"/>
  <c r="W464" i="34"/>
  <c r="W593" i="34"/>
  <c r="W465" i="34"/>
  <c r="W594" i="34"/>
  <c r="W591" i="34"/>
  <c r="W462" i="34"/>
  <c r="W592" i="34"/>
  <c r="W589" i="34"/>
  <c r="W461" i="34"/>
  <c r="W466" i="34"/>
  <c r="W595" i="34"/>
  <c r="W597" i="34"/>
  <c r="W261" i="34"/>
  <c r="W1703" i="34"/>
  <c r="W657" i="34"/>
  <c r="W145" i="34"/>
  <c r="W1327" i="34"/>
  <c r="W1458" i="34"/>
  <c r="W1547" i="34"/>
  <c r="W1114" i="34"/>
  <c r="W1649" i="34"/>
  <c r="W1797" i="34"/>
  <c r="W468" i="34"/>
  <c r="W943" i="34"/>
  <c r="W1143" i="34"/>
  <c r="W1022" i="34"/>
  <c r="W871" i="34"/>
  <c r="W754" i="34"/>
  <c r="W1111" i="34"/>
  <c r="W983" i="34"/>
  <c r="W772" i="34"/>
  <c r="W977" i="34"/>
  <c r="W755" i="34"/>
  <c r="W1052" i="34"/>
  <c r="W531" i="34"/>
  <c r="W1210" i="34"/>
  <c r="W551" i="34"/>
  <c r="W736" i="34"/>
  <c r="W583" i="34"/>
  <c r="W1379" i="34"/>
  <c r="W1434" i="34"/>
  <c r="W1387" i="34"/>
  <c r="W356" i="34"/>
  <c r="W1617" i="34"/>
  <c r="W1216" i="34"/>
  <c r="W1632" i="34"/>
  <c r="W1654" i="34"/>
  <c r="W1471" i="34"/>
  <c r="W1223" i="34"/>
  <c r="W1253" i="34"/>
  <c r="W1438" i="34"/>
  <c r="W1250" i="34"/>
  <c r="W1488" i="34"/>
  <c r="W1394" i="34"/>
  <c r="W803" i="34"/>
  <c r="W971" i="34"/>
  <c r="W1787" i="34"/>
  <c r="W824" i="34"/>
  <c r="W1732" i="34"/>
  <c r="W1779" i="34"/>
  <c r="W763" i="34"/>
  <c r="W1076" i="34"/>
  <c r="W424" i="34"/>
  <c r="W1783" i="34"/>
  <c r="W1108" i="34"/>
  <c r="W1171" i="34"/>
  <c r="W867" i="34"/>
  <c r="W96" i="34"/>
  <c r="W728" i="34"/>
  <c r="W995" i="34"/>
  <c r="W573" i="34"/>
  <c r="W413" i="34"/>
  <c r="W1776" i="34"/>
  <c r="W637" i="34"/>
  <c r="W1155" i="34"/>
  <c r="W956" i="34"/>
  <c r="W1722" i="34"/>
  <c r="W892" i="34"/>
  <c r="W1035" i="34"/>
  <c r="W1125" i="34"/>
  <c r="W1059" i="34"/>
  <c r="W1717" i="34"/>
  <c r="W720" i="34"/>
  <c r="W1069" i="34"/>
  <c r="W1164" i="34"/>
  <c r="W338" i="34"/>
  <c r="W766" i="34"/>
  <c r="W878" i="34"/>
  <c r="W1039" i="34"/>
  <c r="W1324" i="34"/>
  <c r="W1273" i="34"/>
  <c r="W1517" i="34"/>
  <c r="W1474" i="34"/>
  <c r="W1112" i="34"/>
  <c r="W1113" i="34"/>
  <c r="W1043" i="34"/>
  <c r="W1045" i="34"/>
  <c r="W434" i="34"/>
  <c r="W1092" i="34"/>
  <c r="W279" i="34"/>
  <c r="W670" i="34"/>
  <c r="W63" i="34"/>
  <c r="W1088" i="34"/>
  <c r="W562" i="34"/>
  <c r="W183" i="34"/>
  <c r="W809" i="34"/>
  <c r="W870" i="34"/>
  <c r="W862" i="34"/>
  <c r="W874" i="34"/>
  <c r="W845" i="34"/>
  <c r="W210" i="34"/>
  <c r="W46" i="34"/>
  <c r="W43" i="34"/>
  <c r="W50" i="34"/>
  <c r="W214" i="34"/>
  <c r="W933" i="34"/>
  <c r="W910" i="34"/>
  <c r="W929" i="34"/>
  <c r="W911" i="34"/>
  <c r="W110" i="34"/>
  <c r="W127" i="34"/>
  <c r="W122" i="34"/>
  <c r="W137" i="34"/>
  <c r="W184" i="34"/>
  <c r="W941" i="34"/>
  <c r="W1597" i="34"/>
  <c r="W1453" i="34"/>
  <c r="W786" i="34"/>
  <c r="W922" i="34"/>
  <c r="W449" i="34"/>
  <c r="W128" i="34"/>
  <c r="W158" i="34"/>
  <c r="W151" i="34"/>
  <c r="W598" i="34"/>
  <c r="W692" i="34"/>
  <c r="W942" i="34"/>
  <c r="W1727" i="34"/>
  <c r="W962" i="34"/>
  <c r="W771" i="34"/>
  <c r="W931" i="34"/>
  <c r="W934" i="34"/>
  <c r="W915" i="34"/>
  <c r="W918" i="34"/>
  <c r="W457" i="34"/>
  <c r="W111" i="34"/>
  <c r="W123" i="34"/>
  <c r="W215" i="34"/>
  <c r="W1699" i="34"/>
  <c r="W1570" i="34"/>
  <c r="W1336" i="34"/>
  <c r="W1297" i="34"/>
  <c r="W834" i="34"/>
  <c r="W442" i="34"/>
  <c r="W324" i="34"/>
  <c r="W925" i="34"/>
  <c r="W924" i="34"/>
  <c r="W907" i="34"/>
  <c r="W448" i="34"/>
  <c r="W120" i="34"/>
  <c r="W152" i="34"/>
  <c r="W541" i="34"/>
  <c r="W1686" i="34"/>
  <c r="W1359" i="34"/>
  <c r="W663" i="34"/>
  <c r="W939" i="34"/>
  <c r="W1483" i="34"/>
  <c r="W396" i="34"/>
  <c r="W919" i="34"/>
  <c r="W455" i="34"/>
  <c r="W452" i="34"/>
  <c r="W447" i="34"/>
  <c r="W108" i="34"/>
  <c r="W113" i="34"/>
  <c r="W126" i="34"/>
  <c r="W542" i="34"/>
  <c r="W1515" i="34"/>
  <c r="W1233" i="34"/>
  <c r="W837" i="34"/>
  <c r="W914" i="34"/>
  <c r="W114" i="34"/>
  <c r="W119" i="34"/>
  <c r="W140" i="34"/>
  <c r="W153" i="34"/>
  <c r="W203" i="34"/>
  <c r="W540" i="34"/>
  <c r="W1757" i="34"/>
  <c r="W1658" i="34"/>
  <c r="W1339" i="34"/>
  <c r="W1062" i="34"/>
  <c r="W479" i="34"/>
  <c r="W329" i="34"/>
  <c r="W917" i="34"/>
  <c r="W905" i="34"/>
  <c r="W928" i="34"/>
  <c r="W453" i="34"/>
  <c r="W446" i="34"/>
  <c r="W109" i="34"/>
  <c r="W121" i="34"/>
  <c r="W144" i="34"/>
  <c r="W156" i="34"/>
  <c r="W149" i="34"/>
  <c r="W940" i="34"/>
  <c r="W1606" i="34"/>
  <c r="W1364" i="34"/>
  <c r="W959" i="34"/>
  <c r="W674" i="34"/>
  <c r="W1601" i="34"/>
  <c r="W903" i="34"/>
  <c r="W916" i="34"/>
  <c r="W926" i="34"/>
  <c r="W444" i="34"/>
  <c r="W451" i="34"/>
  <c r="W106" i="34"/>
  <c r="W135" i="34"/>
  <c r="W148" i="34"/>
  <c r="W212" i="34"/>
  <c r="W691" i="34"/>
  <c r="W1741" i="34"/>
  <c r="W1348" i="34"/>
  <c r="W1309" i="34"/>
  <c r="W968" i="34"/>
  <c r="W493" i="34"/>
  <c r="W349" i="34"/>
  <c r="W930" i="34"/>
  <c r="W142" i="34"/>
  <c r="W467" i="34"/>
  <c r="W1587" i="34"/>
  <c r="W1508" i="34"/>
  <c r="W1405" i="34"/>
  <c r="W1226" i="34"/>
  <c r="W559" i="34"/>
  <c r="W419" i="34"/>
  <c r="W912" i="34"/>
  <c r="W913" i="34"/>
  <c r="W921" i="34"/>
  <c r="W445" i="34"/>
  <c r="W450" i="34"/>
  <c r="W107" i="34"/>
  <c r="W125" i="34"/>
  <c r="W141" i="34"/>
  <c r="W134" i="34"/>
  <c r="W155" i="34"/>
  <c r="W185" i="34"/>
  <c r="W609" i="34"/>
  <c r="W1791" i="34"/>
  <c r="W1504" i="34"/>
  <c r="W1182" i="34"/>
  <c r="W1027" i="34"/>
  <c r="W904" i="34"/>
  <c r="W116" i="34"/>
  <c r="W136" i="34"/>
  <c r="W201" i="34"/>
  <c r="W656" i="34"/>
  <c r="W1332" i="34"/>
  <c r="W1293" i="34"/>
  <c r="W808" i="34"/>
  <c r="W1177" i="34"/>
  <c r="W923" i="34"/>
  <c r="W920" i="34"/>
  <c r="W927" i="34"/>
  <c r="W124" i="34"/>
  <c r="W139" i="34"/>
  <c r="W154" i="34"/>
  <c r="W1666" i="34"/>
  <c r="W1174" i="34"/>
  <c r="W690" i="34"/>
  <c r="W587" i="34"/>
  <c r="W431" i="34"/>
  <c r="W908" i="34"/>
  <c r="W456" i="34"/>
  <c r="W1296" i="34"/>
  <c r="W687" i="34"/>
  <c r="W932" i="34"/>
  <c r="W909" i="34"/>
  <c r="W443" i="34"/>
  <c r="W115" i="34"/>
  <c r="W138" i="34"/>
  <c r="W202" i="34"/>
  <c r="W539" i="34"/>
  <c r="W1754" i="34"/>
  <c r="W739" i="34"/>
  <c r="W500" i="34"/>
  <c r="W400" i="34"/>
  <c r="W906" i="34"/>
  <c r="W112" i="34"/>
  <c r="W129" i="34"/>
  <c r="W157" i="34"/>
  <c r="W150" i="34"/>
  <c r="W1747" i="34"/>
  <c r="W938" i="34"/>
  <c r="W543" i="34"/>
  <c r="W321" i="34"/>
  <c r="W1021" i="34"/>
  <c r="W437" i="34"/>
  <c r="W143" i="34"/>
  <c r="W213" i="34"/>
  <c r="W1528" i="34"/>
  <c r="W709" i="34"/>
  <c r="W291" i="34"/>
  <c r="W294" i="34"/>
  <c r="W295" i="34"/>
  <c r="W287" i="34"/>
  <c r="W245" i="34"/>
  <c r="W243" i="34"/>
  <c r="W228" i="34"/>
  <c r="W224" i="34"/>
  <c r="W240" i="34"/>
  <c r="W29" i="34"/>
  <c r="W225" i="34"/>
  <c r="W221" i="34"/>
  <c r="W232" i="34"/>
  <c r="W237" i="34"/>
  <c r="W281" i="34"/>
  <c r="W296" i="34"/>
  <c r="W293" i="34"/>
  <c r="W226" i="34"/>
  <c r="W238" i="34"/>
  <c r="W231" i="34"/>
  <c r="W235" i="34"/>
  <c r="W292" i="34"/>
  <c r="W229" i="34"/>
  <c r="W289" i="34"/>
  <c r="W288" i="34"/>
  <c r="W30" i="34"/>
  <c r="W283" i="34"/>
  <c r="W285" i="34"/>
  <c r="W298" i="34"/>
  <c r="W34" i="34"/>
  <c r="W220" i="34"/>
  <c r="W242" i="34"/>
  <c r="W236" i="34"/>
  <c r="W32" i="34"/>
  <c r="W302" i="34"/>
  <c r="W217" i="34"/>
  <c r="W233" i="34"/>
  <c r="W222" i="34"/>
  <c r="W219" i="34"/>
  <c r="W280" i="34"/>
  <c r="W33" i="34"/>
  <c r="W297" i="34"/>
  <c r="W301" i="34"/>
  <c r="W282" i="34"/>
  <c r="W31" i="34"/>
  <c r="W290" i="34"/>
  <c r="W299" i="34"/>
  <c r="W230" i="34"/>
  <c r="W218" i="34"/>
  <c r="W244" i="34"/>
  <c r="W234" i="34"/>
  <c r="W303" i="34"/>
  <c r="W284" i="34"/>
  <c r="W227" i="34"/>
  <c r="W223" i="34"/>
  <c r="W239" i="34"/>
  <c r="W286" i="34"/>
  <c r="W300" i="34"/>
  <c r="W241" i="34"/>
  <c r="W207" i="34"/>
  <c r="W192" i="34"/>
  <c r="W53" i="34"/>
  <c r="W1206" i="34"/>
  <c r="W1692" i="34"/>
  <c r="W472" i="34"/>
  <c r="W473" i="34"/>
  <c r="W1110" i="34"/>
  <c r="W972" i="34"/>
  <c r="W1207" i="34"/>
  <c r="W532" i="34"/>
  <c r="W664" i="34"/>
  <c r="W1109" i="34"/>
  <c r="W665" i="34"/>
  <c r="W1693" i="34"/>
  <c r="W973" i="34"/>
  <c r="W1691" i="34"/>
  <c r="W533" i="34"/>
  <c r="W38" i="34"/>
  <c r="W1614" i="34"/>
  <c r="W1704" i="34"/>
  <c r="W1598" i="34"/>
  <c r="W1619" i="34"/>
  <c r="W1661" i="34"/>
  <c r="W1682" i="34"/>
  <c r="W1726" i="34"/>
  <c r="W1758" i="34"/>
  <c r="W1594" i="34"/>
  <c r="W1624" i="34"/>
  <c r="W1657" i="34"/>
  <c r="W1578" i="34"/>
  <c r="W1641" i="34"/>
  <c r="W1698" i="34"/>
  <c r="W1750" i="34"/>
  <c r="W1796" i="34"/>
  <c r="W1585" i="34"/>
  <c r="W1602" i="34"/>
  <c r="W1707" i="34"/>
  <c r="W1742" i="34"/>
  <c r="W1751" i="34"/>
  <c r="W1788" i="34"/>
  <c r="W1586" i="34"/>
  <c r="W1603" i="34"/>
  <c r="W1687" i="34"/>
  <c r="W1708" i="34"/>
  <c r="W1743" i="34"/>
  <c r="W1752" i="34"/>
  <c r="W1789" i="34"/>
  <c r="W1599" i="34"/>
  <c r="W1620" i="34"/>
  <c r="W1662" i="34"/>
  <c r="W1683" i="34"/>
  <c r="W1739" i="34"/>
  <c r="W1759" i="34"/>
  <c r="W1595" i="34"/>
  <c r="W1637" i="34"/>
  <c r="W1694" i="34"/>
  <c r="W1755" i="34"/>
  <c r="W1792" i="34"/>
  <c r="W1575" i="34"/>
  <c r="W1596" i="34"/>
  <c r="W1638" i="34"/>
  <c r="W1695" i="34"/>
  <c r="W1756" i="34"/>
  <c r="W1793" i="34"/>
  <c r="W1576" i="34"/>
  <c r="W1639" i="34"/>
  <c r="W1696" i="34"/>
  <c r="W1748" i="34"/>
  <c r="W1794" i="34"/>
  <c r="W1604" i="34"/>
  <c r="W1679" i="34"/>
  <c r="W1688" i="34"/>
  <c r="W1723" i="34"/>
  <c r="W1744" i="34"/>
  <c r="W1753" i="34"/>
  <c r="W1790" i="34"/>
  <c r="W1600" i="34"/>
  <c r="W1621" i="34"/>
  <c r="W1663" i="34"/>
  <c r="W1684" i="34"/>
  <c r="W1740" i="34"/>
  <c r="W1760" i="34"/>
  <c r="W1622" i="34"/>
  <c r="W1655" i="34"/>
  <c r="W1664" i="34"/>
  <c r="W1685" i="34"/>
  <c r="W1623" i="34"/>
  <c r="W1656" i="34"/>
  <c r="W1665" i="34"/>
  <c r="W1577" i="34"/>
  <c r="W1640" i="34"/>
  <c r="W1697" i="34"/>
  <c r="W1749" i="34"/>
  <c r="W1795" i="34"/>
  <c r="W1605" i="34"/>
  <c r="W1659" i="34"/>
  <c r="W1680" i="34"/>
  <c r="W1724" i="34"/>
  <c r="W1745" i="34"/>
  <c r="W1618" i="34"/>
  <c r="W1660" i="34"/>
  <c r="W1681" i="34"/>
  <c r="W1725" i="34"/>
  <c r="W1746" i="34"/>
  <c r="W1337" i="34"/>
  <c r="W319" i="34"/>
  <c r="W1358" i="34"/>
  <c r="W1407" i="34"/>
  <c r="W966" i="34"/>
  <c r="W1017" i="34"/>
  <c r="W859" i="34"/>
  <c r="W839" i="34"/>
  <c r="W784" i="34"/>
  <c r="W738" i="34"/>
  <c r="W689" i="34"/>
  <c r="W560" i="34"/>
  <c r="W441" i="34"/>
  <c r="W418" i="34"/>
  <c r="W397" i="34"/>
  <c r="W346" i="34"/>
  <c r="W719" i="34"/>
  <c r="W760" i="34"/>
  <c r="W765" i="34"/>
  <c r="W793" i="34"/>
  <c r="W820" i="34"/>
  <c r="W852" i="34"/>
  <c r="W952" i="34"/>
  <c r="W994" i="34"/>
  <c r="W999" i="34"/>
  <c r="W1357" i="34"/>
  <c r="W1514" i="34"/>
  <c r="W1290" i="34"/>
  <c r="W1333" i="34"/>
  <c r="W1472" i="34"/>
  <c r="W1497" i="34"/>
  <c r="W1228" i="34"/>
  <c r="W1298" i="34"/>
  <c r="W1166" i="34"/>
  <c r="W957" i="34"/>
  <c r="W1018" i="34"/>
  <c r="W902" i="34"/>
  <c r="W688" i="34"/>
  <c r="W683" i="34"/>
  <c r="W662" i="34"/>
  <c r="W585" i="34"/>
  <c r="W552" i="34"/>
  <c r="W499" i="34"/>
  <c r="W435" i="34"/>
  <c r="W757" i="34"/>
  <c r="W777" i="34"/>
  <c r="W798" i="34"/>
  <c r="W821" i="34"/>
  <c r="W826" i="34"/>
  <c r="W853" i="34"/>
  <c r="W882" i="34"/>
  <c r="W895" i="34"/>
  <c r="W970" i="34"/>
  <c r="W991" i="34"/>
  <c r="W1481" i="34"/>
  <c r="W1406" i="34"/>
  <c r="W1567" i="34"/>
  <c r="W1448" i="34"/>
  <c r="W1402" i="34"/>
  <c r="W1231" i="34"/>
  <c r="W1502" i="34"/>
  <c r="W1507" i="34"/>
  <c r="W1404" i="34"/>
  <c r="W1409" i="34"/>
  <c r="W1238" i="34"/>
  <c r="W1090" i="34"/>
  <c r="W1187" i="34"/>
  <c r="W964" i="34"/>
  <c r="W1001" i="34"/>
  <c r="W1086" i="34"/>
  <c r="W322" i="34"/>
  <c r="W841" i="34"/>
  <c r="W836" i="34"/>
  <c r="W676" i="34"/>
  <c r="W671" i="34"/>
  <c r="W584" i="34"/>
  <c r="W498" i="34"/>
  <c r="W430" i="34"/>
  <c r="W399" i="34"/>
  <c r="W348" i="34"/>
  <c r="W762" i="34"/>
  <c r="W795" i="34"/>
  <c r="W822" i="34"/>
  <c r="W850" i="34"/>
  <c r="W950" i="34"/>
  <c r="W1513" i="34"/>
  <c r="W1091" i="34"/>
  <c r="W1188" i="34"/>
  <c r="W936" i="34"/>
  <c r="W1002" i="34"/>
  <c r="W900" i="34"/>
  <c r="W835" i="34"/>
  <c r="W685" i="34"/>
  <c r="W556" i="34"/>
  <c r="W718" i="34"/>
  <c r="W723" i="34"/>
  <c r="W749" i="34"/>
  <c r="W764" i="34"/>
  <c r="W775" i="34"/>
  <c r="W796" i="34"/>
  <c r="W819" i="34"/>
  <c r="W875" i="34"/>
  <c r="W888" i="34"/>
  <c r="W947" i="34"/>
  <c r="W980" i="34"/>
  <c r="W781" i="34"/>
  <c r="W707" i="34"/>
  <c r="W547" i="34"/>
  <c r="W481" i="34"/>
  <c r="W333" i="34"/>
  <c r="W703" i="34"/>
  <c r="W714" i="34"/>
  <c r="W732" i="34"/>
  <c r="W815" i="34"/>
  <c r="W897" i="34"/>
  <c r="W1499" i="34"/>
  <c r="W1230" i="34"/>
  <c r="W1331" i="34"/>
  <c r="W1175" i="34"/>
  <c r="W1060" i="34"/>
  <c r="W843" i="34"/>
  <c r="W678" i="34"/>
  <c r="W673" i="34"/>
  <c r="W586" i="34"/>
  <c r="W553" i="34"/>
  <c r="W436" i="34"/>
  <c r="W715" i="34"/>
  <c r="W733" i="34"/>
  <c r="W756" i="34"/>
  <c r="W789" i="34"/>
  <c r="W797" i="34"/>
  <c r="W801" i="34"/>
  <c r="W816" i="34"/>
  <c r="W829" i="34"/>
  <c r="W848" i="34"/>
  <c r="W876" i="34"/>
  <c r="W881" i="34"/>
  <c r="W948" i="34"/>
  <c r="W976" i="34"/>
  <c r="W981" i="34"/>
  <c r="W986" i="34"/>
  <c r="W990" i="34"/>
  <c r="W1509" i="34"/>
  <c r="W1157" i="34"/>
  <c r="W1573" i="34"/>
  <c r="W1482" i="34"/>
  <c r="W1568" i="34"/>
  <c r="W1506" i="34"/>
  <c r="W1511" i="34"/>
  <c r="W1361" i="34"/>
  <c r="W1408" i="34"/>
  <c r="W1142" i="34"/>
  <c r="W1186" i="34"/>
  <c r="W1225" i="34"/>
  <c r="W872" i="34"/>
  <c r="W832" i="34"/>
  <c r="W779" i="34"/>
  <c r="W672" i="34"/>
  <c r="W558" i="34"/>
  <c r="W545" i="34"/>
  <c r="W494" i="34"/>
  <c r="W395" i="34"/>
  <c r="W331" i="34"/>
  <c r="W323" i="34"/>
  <c r="W705" i="34"/>
  <c r="W725" i="34"/>
  <c r="W751" i="34"/>
  <c r="W773" i="34"/>
  <c r="W817" i="34"/>
  <c r="W849" i="34"/>
  <c r="W877" i="34"/>
  <c r="W953" i="34"/>
  <c r="W987" i="34"/>
  <c r="W1000" i="34"/>
  <c r="W1552" i="34"/>
  <c r="W1338" i="34"/>
  <c r="W1308" i="34"/>
  <c r="W1165" i="34"/>
  <c r="W1551" i="34"/>
  <c r="W1498" i="34"/>
  <c r="W1347" i="34"/>
  <c r="W1234" i="34"/>
  <c r="W1330" i="34"/>
  <c r="W1178" i="34"/>
  <c r="W1183" i="34"/>
  <c r="W958" i="34"/>
  <c r="W804" i="34"/>
  <c r="W741" i="34"/>
  <c r="W680" i="34"/>
  <c r="W557" i="34"/>
  <c r="W544" i="34"/>
  <c r="W394" i="34"/>
  <c r="W330" i="34"/>
  <c r="W717" i="34"/>
  <c r="W735" i="34"/>
  <c r="W758" i="34"/>
  <c r="W791" i="34"/>
  <c r="W799" i="34"/>
  <c r="W818" i="34"/>
  <c r="W846" i="34"/>
  <c r="W866" i="34"/>
  <c r="W879" i="34"/>
  <c r="W946" i="34"/>
  <c r="W974" i="34"/>
  <c r="W979" i="34"/>
  <c r="W984" i="34"/>
  <c r="W317" i="34"/>
  <c r="W1307" i="34"/>
  <c r="W1184" i="34"/>
  <c r="W868" i="34"/>
  <c r="W740" i="34"/>
  <c r="W669" i="34"/>
  <c r="W496" i="34"/>
  <c r="W710" i="34"/>
  <c r="W745" i="34"/>
  <c r="W884" i="34"/>
  <c r="W1572" i="34"/>
  <c r="W1452" i="34"/>
  <c r="W1505" i="34"/>
  <c r="W1103" i="34"/>
  <c r="W937" i="34"/>
  <c r="W961" i="34"/>
  <c r="W901" i="34"/>
  <c r="W806" i="34"/>
  <c r="W743" i="34"/>
  <c r="W684" i="34"/>
  <c r="W546" i="34"/>
  <c r="W495" i="34"/>
  <c r="W480" i="34"/>
  <c r="W332" i="34"/>
  <c r="W711" i="34"/>
  <c r="W724" i="34"/>
  <c r="W729" i="34"/>
  <c r="W750" i="34"/>
  <c r="W776" i="34"/>
  <c r="W825" i="34"/>
  <c r="W864" i="34"/>
  <c r="W898" i="34"/>
  <c r="W1451" i="34"/>
  <c r="W1410" i="34"/>
  <c r="W1239" i="34"/>
  <c r="W1227" i="34"/>
  <c r="W1527" i="34"/>
  <c r="W1569" i="34"/>
  <c r="W1449" i="34"/>
  <c r="W1346" i="34"/>
  <c r="W1351" i="34"/>
  <c r="W1291" i="34"/>
  <c r="W967" i="34"/>
  <c r="W860" i="34"/>
  <c r="W838" i="34"/>
  <c r="W805" i="34"/>
  <c r="W783" i="34"/>
  <c r="W742" i="34"/>
  <c r="W737" i="34"/>
  <c r="W485" i="34"/>
  <c r="W459" i="34"/>
  <c r="W401" i="34"/>
  <c r="W390" i="34"/>
  <c r="W341" i="34"/>
  <c r="W716" i="34"/>
  <c r="W721" i="34"/>
  <c r="W734" i="34"/>
  <c r="W747" i="34"/>
  <c r="W790" i="34"/>
  <c r="W794" i="34"/>
  <c r="W865" i="34"/>
  <c r="W890" i="34"/>
  <c r="W949" i="34"/>
  <c r="W982" i="34"/>
  <c r="W996" i="34"/>
  <c r="W1349" i="34"/>
  <c r="W1510" i="34"/>
  <c r="W1236" i="34"/>
  <c r="W307" i="34"/>
  <c r="W1512" i="34"/>
  <c r="W1335" i="34"/>
  <c r="W1362" i="34"/>
  <c r="W1395" i="34"/>
  <c r="W1172" i="34"/>
  <c r="W935" i="34"/>
  <c r="W1025" i="34"/>
  <c r="W873" i="34"/>
  <c r="W831" i="34"/>
  <c r="W810" i="34"/>
  <c r="W778" i="34"/>
  <c r="W767" i="34"/>
  <c r="W686" i="34"/>
  <c r="W548" i="34"/>
  <c r="W484" i="34"/>
  <c r="W458" i="34"/>
  <c r="W334" i="34"/>
  <c r="W706" i="34"/>
  <c r="W713" i="34"/>
  <c r="W726" i="34"/>
  <c r="W731" i="34"/>
  <c r="W752" i="34"/>
  <c r="W814" i="34"/>
  <c r="W827" i="34"/>
  <c r="W858" i="34"/>
  <c r="W891" i="34"/>
  <c r="W896" i="34"/>
  <c r="W954" i="34"/>
  <c r="W1003" i="34"/>
  <c r="W1396" i="34"/>
  <c r="W1235" i="34"/>
  <c r="W960" i="34"/>
  <c r="W965" i="34"/>
  <c r="W1026" i="34"/>
  <c r="W1087" i="34"/>
  <c r="W840" i="34"/>
  <c r="W807" i="34"/>
  <c r="W785" i="34"/>
  <c r="W744" i="34"/>
  <c r="W675" i="34"/>
  <c r="W538" i="34"/>
  <c r="W491" i="34"/>
  <c r="W476" i="34"/>
  <c r="W438" i="34"/>
  <c r="W415" i="34"/>
  <c r="W392" i="34"/>
  <c r="W343" i="34"/>
  <c r="W328" i="34"/>
  <c r="W759" i="34"/>
  <c r="W788" i="34"/>
  <c r="W792" i="34"/>
  <c r="W855" i="34"/>
  <c r="W893" i="34"/>
  <c r="W975" i="34"/>
  <c r="W989" i="34"/>
  <c r="W1004" i="34"/>
  <c r="W993" i="34"/>
  <c r="W1363" i="34"/>
  <c r="W1295" i="34"/>
  <c r="W1180" i="34"/>
  <c r="W1023" i="34"/>
  <c r="W869" i="34"/>
  <c r="W833" i="34"/>
  <c r="W812" i="34"/>
  <c r="W780" i="34"/>
  <c r="W769" i="34"/>
  <c r="W668" i="34"/>
  <c r="W537" i="34"/>
  <c r="W490" i="34"/>
  <c r="W460" i="34"/>
  <c r="W402" i="34"/>
  <c r="W391" i="34"/>
  <c r="W342" i="34"/>
  <c r="W327" i="34"/>
  <c r="W704" i="34"/>
  <c r="W746" i="34"/>
  <c r="W856" i="34"/>
  <c r="W885" i="34"/>
  <c r="W889" i="34"/>
  <c r="W894" i="34"/>
  <c r="W969" i="34"/>
  <c r="W1525" i="34"/>
  <c r="W1526" i="34"/>
  <c r="W1350" i="34"/>
  <c r="W1365" i="34"/>
  <c r="W1185" i="34"/>
  <c r="W1574" i="34"/>
  <c r="W1501" i="34"/>
  <c r="W1334" i="34"/>
  <c r="W1366" i="34"/>
  <c r="W1403" i="34"/>
  <c r="W1232" i="34"/>
  <c r="W1237" i="34"/>
  <c r="W1318" i="34"/>
  <c r="W1089" i="34"/>
  <c r="W1176" i="34"/>
  <c r="W1181" i="34"/>
  <c r="W963" i="34"/>
  <c r="W1024" i="34"/>
  <c r="W1061" i="34"/>
  <c r="W842" i="34"/>
  <c r="W811" i="34"/>
  <c r="W768" i="34"/>
  <c r="W677" i="34"/>
  <c r="W478" i="34"/>
  <c r="W440" i="34"/>
  <c r="W417" i="34"/>
  <c r="W345" i="34"/>
  <c r="W712" i="34"/>
  <c r="W730" i="34"/>
  <c r="W761" i="34"/>
  <c r="W802" i="34"/>
  <c r="W830" i="34"/>
  <c r="W857" i="34"/>
  <c r="W886" i="34"/>
  <c r="W899" i="34"/>
  <c r="W978" i="34"/>
  <c r="W1503" i="34"/>
  <c r="W1294" i="34"/>
  <c r="W1173" i="34"/>
  <c r="W1500" i="34"/>
  <c r="W1224" i="34"/>
  <c r="W1571" i="34"/>
  <c r="W1450" i="34"/>
  <c r="W1473" i="34"/>
  <c r="W1352" i="34"/>
  <c r="W1229" i="34"/>
  <c r="W1292" i="34"/>
  <c r="W1299" i="34"/>
  <c r="W1156" i="34"/>
  <c r="W1019" i="34"/>
  <c r="W861" i="34"/>
  <c r="W782" i="34"/>
  <c r="W708" i="34"/>
  <c r="W661" i="34"/>
  <c r="W492" i="34"/>
  <c r="W477" i="34"/>
  <c r="W439" i="34"/>
  <c r="W416" i="34"/>
  <c r="W344" i="34"/>
  <c r="W702" i="34"/>
  <c r="W722" i="34"/>
  <c r="W748" i="34"/>
  <c r="W774" i="34"/>
  <c r="W787" i="34"/>
  <c r="W854" i="34"/>
  <c r="W883" i="34"/>
  <c r="W887" i="34"/>
  <c r="W988" i="34"/>
  <c r="W992" i="34"/>
  <c r="W997" i="34"/>
  <c r="W1179" i="34"/>
  <c r="W1020" i="34"/>
  <c r="W844" i="34"/>
  <c r="W813" i="34"/>
  <c r="W770" i="34"/>
  <c r="W679" i="34"/>
  <c r="W660" i="34"/>
  <c r="W561" i="34"/>
  <c r="W454" i="34"/>
  <c r="W429" i="34"/>
  <c r="W398" i="34"/>
  <c r="W347" i="34"/>
  <c r="W727" i="34"/>
  <c r="W753" i="34"/>
  <c r="W800" i="34"/>
  <c r="W823" i="34"/>
  <c r="W828" i="34"/>
  <c r="W847" i="34"/>
  <c r="W851" i="34"/>
  <c r="W880" i="34"/>
  <c r="W951" i="34"/>
  <c r="W955" i="34"/>
  <c r="W985" i="34"/>
  <c r="W998" i="34"/>
  <c r="W863" i="34"/>
  <c r="W278" i="34"/>
  <c r="W339" i="34"/>
  <c r="W634" i="34"/>
  <c r="W626" i="34"/>
  <c r="W700" i="34"/>
  <c r="W259" i="34"/>
  <c r="W667" i="34"/>
  <c r="W693" i="34"/>
  <c r="W268" i="34"/>
  <c r="W273" i="34"/>
  <c r="W641" i="34"/>
  <c r="W628" i="34"/>
  <c r="W681" i="34"/>
  <c r="W275" i="34"/>
  <c r="W353" i="34"/>
  <c r="W644" i="34"/>
  <c r="W627" i="34"/>
  <c r="W701" i="34"/>
  <c r="W269" i="34"/>
  <c r="W276" i="34"/>
  <c r="W326" i="34"/>
  <c r="W639" i="34"/>
  <c r="W643" i="34"/>
  <c r="W274" i="34"/>
  <c r="W318" i="34"/>
  <c r="W258" i="34"/>
  <c r="W642" i="34"/>
  <c r="W265" i="34"/>
  <c r="W638" i="34"/>
  <c r="W305" i="34"/>
  <c r="W264" i="34"/>
  <c r="W267" i="34"/>
  <c r="W340" i="34"/>
  <c r="W635" i="34"/>
  <c r="W630" i="34"/>
  <c r="W633" i="34"/>
  <c r="W351" i="34"/>
  <c r="W631" i="34"/>
  <c r="W352" i="34"/>
  <c r="W270" i="34"/>
  <c r="W277" i="34"/>
  <c r="W636" i="34"/>
  <c r="W325" i="34"/>
  <c r="W266" i="34"/>
  <c r="W272" i="34"/>
  <c r="W257" i="34"/>
  <c r="W666" i="34"/>
  <c r="W304" i="34"/>
  <c r="W271" i="34"/>
  <c r="W260" i="34"/>
  <c r="W640" i="34"/>
  <c r="W629" i="34"/>
  <c r="W350" i="34"/>
  <c r="W632" i="34"/>
  <c r="W1466" i="34"/>
  <c r="W1399" i="34"/>
  <c r="W1485" i="34"/>
  <c r="W1476" i="34"/>
  <c r="W1425" i="34"/>
  <c r="W1420" i="34"/>
  <c r="W1356" i="34"/>
  <c r="W1289" i="34"/>
  <c r="W1302" i="34"/>
  <c r="W54" i="34"/>
  <c r="W174" i="34"/>
  <c r="W28" i="34"/>
  <c r="W95" i="34"/>
  <c r="W383" i="34"/>
  <c r="W368" i="34"/>
  <c r="W57" i="34"/>
  <c r="W403" i="34"/>
  <c r="W524" i="34"/>
  <c r="W1036" i="34"/>
  <c r="W1032" i="34"/>
  <c r="W1040" i="34"/>
  <c r="W41" i="34"/>
  <c r="W62" i="34"/>
  <c r="W1676" i="34"/>
  <c r="W1730" i="34"/>
  <c r="W1519" i="34"/>
  <c r="W1539" i="34"/>
  <c r="W1543" i="34"/>
  <c r="W173" i="34"/>
  <c r="W1612" i="34"/>
  <c r="W1710" i="34"/>
  <c r="W1721" i="34"/>
  <c r="W1436" i="34"/>
  <c r="W1441" i="34"/>
  <c r="W1480" i="34"/>
  <c r="W1305" i="34"/>
  <c r="W1326" i="34"/>
  <c r="W1343" i="34"/>
  <c r="W1360" i="34"/>
  <c r="W1375" i="34"/>
  <c r="W1380" i="34"/>
  <c r="W1384" i="34"/>
  <c r="W1389" i="34"/>
  <c r="W1145" i="34"/>
  <c r="W1160" i="34"/>
  <c r="W1193" i="34"/>
  <c r="W1217" i="34"/>
  <c r="W1268" i="34"/>
  <c r="W1285" i="34"/>
  <c r="W1034" i="34"/>
  <c r="W1053" i="34"/>
  <c r="W306" i="34"/>
  <c r="W1668" i="34"/>
  <c r="W1677" i="34"/>
  <c r="W1566" i="34"/>
  <c r="W1582" i="34"/>
  <c r="W1593" i="34"/>
  <c r="W181" i="34"/>
  <c r="W1702" i="34"/>
  <c r="W1777" i="34"/>
  <c r="W1414" i="34"/>
  <c r="W1432" i="34"/>
  <c r="W1437" i="34"/>
  <c r="W1456" i="34"/>
  <c r="W1340" i="34"/>
  <c r="W1372" i="34"/>
  <c r="W1495" i="34"/>
  <c r="W1168" i="34"/>
  <c r="W1218" i="34"/>
  <c r="W1265" i="34"/>
  <c r="W1030" i="34"/>
  <c r="W1037" i="34"/>
  <c r="W1044" i="34"/>
  <c r="W1066" i="34"/>
  <c r="W1071" i="34"/>
  <c r="W58" i="34"/>
  <c r="W1669" i="34"/>
  <c r="W1521" i="34"/>
  <c r="W1529" i="34"/>
  <c r="W1533" i="34"/>
  <c r="W1583" i="34"/>
  <c r="W1773" i="34"/>
  <c r="W1610" i="34"/>
  <c r="W1712" i="34"/>
  <c r="W1786" i="34"/>
  <c r="W1300" i="34"/>
  <c r="W1419" i="34"/>
  <c r="W1457" i="34"/>
  <c r="W1464" i="34"/>
  <c r="W1319" i="34"/>
  <c r="W1487" i="34"/>
  <c r="W1158" i="34"/>
  <c r="W1209" i="34"/>
  <c r="W1244" i="34"/>
  <c r="W1248" i="34"/>
  <c r="W1031" i="34"/>
  <c r="W1050" i="34"/>
  <c r="W1055" i="34"/>
  <c r="W45" i="34"/>
  <c r="W1675" i="34"/>
  <c r="W1734" i="34"/>
  <c r="W1542" i="34"/>
  <c r="W1591" i="34"/>
  <c r="W1607" i="34"/>
  <c r="W1713" i="34"/>
  <c r="W1780" i="34"/>
  <c r="W1412" i="34"/>
  <c r="W1430" i="34"/>
  <c r="W1454" i="34"/>
  <c r="W1353" i="34"/>
  <c r="W1378" i="34"/>
  <c r="W1383" i="34"/>
  <c r="W1388" i="34"/>
  <c r="W1392" i="34"/>
  <c r="W1489" i="34"/>
  <c r="W1085" i="34"/>
  <c r="W1124" i="34"/>
  <c r="W1163" i="34"/>
  <c r="W1196" i="34"/>
  <c r="W1211" i="34"/>
  <c r="W1241" i="34"/>
  <c r="W1263" i="34"/>
  <c r="W1041" i="34"/>
  <c r="W1056" i="34"/>
  <c r="W1763" i="34"/>
  <c r="W1440" i="34"/>
  <c r="W1304" i="34"/>
  <c r="W1342" i="34"/>
  <c r="W1148" i="34"/>
  <c r="W1192" i="34"/>
  <c r="W1220" i="34"/>
  <c r="W1276" i="34"/>
  <c r="W48" i="34"/>
  <c r="W1633" i="34"/>
  <c r="W1667" i="34"/>
  <c r="W1565" i="34"/>
  <c r="W1588" i="34"/>
  <c r="W1608" i="34"/>
  <c r="W1701" i="34"/>
  <c r="W1738" i="34"/>
  <c r="W1417" i="34"/>
  <c r="W1371" i="34"/>
  <c r="W1490" i="34"/>
  <c r="W1189" i="34"/>
  <c r="W1201" i="34"/>
  <c r="W1212" i="34"/>
  <c r="W1246" i="34"/>
  <c r="W1264" i="34"/>
  <c r="W1281" i="34"/>
  <c r="W1042" i="34"/>
  <c r="W1048" i="34"/>
  <c r="W42" i="34"/>
  <c r="W1634" i="34"/>
  <c r="W1520" i="34"/>
  <c r="W1540" i="34"/>
  <c r="W1554" i="34"/>
  <c r="W1558" i="34"/>
  <c r="W1626" i="34"/>
  <c r="W1728" i="34"/>
  <c r="W1428" i="34"/>
  <c r="W1446" i="34"/>
  <c r="W1468" i="34"/>
  <c r="W1477" i="34"/>
  <c r="W1322" i="34"/>
  <c r="W1385" i="34"/>
  <c r="W1198" i="34"/>
  <c r="W1247" i="34"/>
  <c r="W1261" i="34"/>
  <c r="W1274" i="34"/>
  <c r="W1286" i="34"/>
  <c r="W1049" i="34"/>
  <c r="W1054" i="34"/>
  <c r="W1058" i="34"/>
  <c r="W1080" i="34"/>
  <c r="W44" i="34"/>
  <c r="W200" i="34"/>
  <c r="W1629" i="34"/>
  <c r="W1674" i="34"/>
  <c r="W1714" i="34"/>
  <c r="W1555" i="34"/>
  <c r="W1563" i="34"/>
  <c r="W182" i="34"/>
  <c r="W1615" i="34"/>
  <c r="W1627" i="34"/>
  <c r="W1673" i="34"/>
  <c r="W1729" i="34"/>
  <c r="W1778" i="34"/>
  <c r="W1397" i="34"/>
  <c r="W1433" i="34"/>
  <c r="W1447" i="34"/>
  <c r="W1469" i="34"/>
  <c r="W1478" i="34"/>
  <c r="W1345" i="34"/>
  <c r="W1368" i="34"/>
  <c r="W1377" i="34"/>
  <c r="W1382" i="34"/>
  <c r="W1386" i="34"/>
  <c r="W1391" i="34"/>
  <c r="W1123" i="34"/>
  <c r="W1195" i="34"/>
  <c r="W1203" i="34"/>
  <c r="W1254" i="34"/>
  <c r="W1270" i="34"/>
  <c r="W1275" i="34"/>
  <c r="W1287" i="34"/>
  <c r="W1046" i="34"/>
  <c r="W1067" i="34"/>
  <c r="W1643" i="34"/>
  <c r="W1670" i="34"/>
  <c r="W1715" i="34"/>
  <c r="W1518" i="34"/>
  <c r="W1522" i="34"/>
  <c r="W1534" i="34"/>
  <c r="W1538" i="34"/>
  <c r="W1546" i="34"/>
  <c r="W1560" i="34"/>
  <c r="W1689" i="34"/>
  <c r="W1611" i="34"/>
  <c r="W1644" i="34"/>
  <c r="W1709" i="34"/>
  <c r="W1720" i="34"/>
  <c r="W1398" i="34"/>
  <c r="W1421" i="34"/>
  <c r="W1444" i="34"/>
  <c r="W1159" i="34"/>
  <c r="W1249" i="34"/>
  <c r="W1735" i="34"/>
  <c r="W1553" i="34"/>
  <c r="W1581" i="34"/>
  <c r="W1625" i="34"/>
  <c r="W1775" i="34"/>
  <c r="W36" i="34"/>
  <c r="W1354" i="34"/>
  <c r="W1400" i="34"/>
  <c r="W1413" i="34"/>
  <c r="W1431" i="34"/>
  <c r="W1455" i="34"/>
  <c r="W1462" i="34"/>
  <c r="W1475" i="34"/>
  <c r="W1321" i="34"/>
  <c r="W1494" i="34"/>
  <c r="W1082" i="34"/>
  <c r="W1121" i="34"/>
  <c r="W1153" i="34"/>
  <c r="W1221" i="34"/>
  <c r="W1251" i="34"/>
  <c r="W1256" i="34"/>
  <c r="W1260" i="34"/>
  <c r="W1277" i="34"/>
  <c r="W1029" i="34"/>
  <c r="W1065" i="34"/>
  <c r="W1070" i="34"/>
  <c r="W1074" i="34"/>
  <c r="W1079" i="34"/>
  <c r="W49" i="34"/>
  <c r="W1648" i="34"/>
  <c r="W1672" i="34"/>
  <c r="W1736" i="34"/>
  <c r="W1524" i="34"/>
  <c r="W1532" i="34"/>
  <c r="W1562" i="34"/>
  <c r="W1589" i="34"/>
  <c r="W1613" i="34"/>
  <c r="W1646" i="34"/>
  <c r="W1718" i="34"/>
  <c r="W37" i="34"/>
  <c r="W1401" i="34"/>
  <c r="W1442" i="34"/>
  <c r="W1306" i="34"/>
  <c r="W1367" i="34"/>
  <c r="W1381" i="34"/>
  <c r="W1486" i="34"/>
  <c r="W1491" i="34"/>
  <c r="W1105" i="34"/>
  <c r="W1118" i="34"/>
  <c r="W1122" i="34"/>
  <c r="W1154" i="34"/>
  <c r="W1161" i="34"/>
  <c r="W1194" i="34"/>
  <c r="W1202" i="34"/>
  <c r="W1208" i="34"/>
  <c r="W1213" i="34"/>
  <c r="W1243" i="34"/>
  <c r="W1257" i="34"/>
  <c r="W1278" i="34"/>
  <c r="W1282" i="34"/>
  <c r="W1642" i="34"/>
  <c r="W1652" i="34"/>
  <c r="W1537" i="34"/>
  <c r="W1636" i="34"/>
  <c r="W1706" i="34"/>
  <c r="W1719" i="34"/>
  <c r="W1762" i="34"/>
  <c r="W1415" i="34"/>
  <c r="W1424" i="34"/>
  <c r="W1429" i="34"/>
  <c r="W1443" i="34"/>
  <c r="W1303" i="34"/>
  <c r="W1341" i="34"/>
  <c r="W1373" i="34"/>
  <c r="W1492" i="34"/>
  <c r="W1106" i="34"/>
  <c r="W1119" i="34"/>
  <c r="W1151" i="34"/>
  <c r="W1191" i="34"/>
  <c r="W1214" i="34"/>
  <c r="W1219" i="34"/>
  <c r="W1240" i="34"/>
  <c r="W1266" i="34"/>
  <c r="W1283" i="34"/>
  <c r="W1038" i="34"/>
  <c r="W1063" i="34"/>
  <c r="W208" i="34"/>
  <c r="W1653" i="34"/>
  <c r="W1530" i="34"/>
  <c r="W1584" i="34"/>
  <c r="W1774" i="34"/>
  <c r="W1616" i="34"/>
  <c r="W1737" i="34"/>
  <c r="W35" i="34"/>
  <c r="W1320" i="34"/>
  <c r="W1370" i="34"/>
  <c r="W1493" i="34"/>
  <c r="W1170" i="34"/>
  <c r="W1245" i="34"/>
  <c r="W1267" i="34"/>
  <c r="W1284" i="34"/>
  <c r="W1288" i="34"/>
  <c r="W1033" i="34"/>
  <c r="W1051" i="34"/>
  <c r="W1068" i="34"/>
  <c r="W1073" i="34"/>
  <c r="W1120" i="34"/>
  <c r="W1259" i="34"/>
  <c r="W1280" i="34"/>
  <c r="W209" i="34"/>
  <c r="W1647" i="34"/>
  <c r="W1671" i="34"/>
  <c r="W1523" i="34"/>
  <c r="W1531" i="34"/>
  <c r="W1535" i="34"/>
  <c r="W1557" i="34"/>
  <c r="W1561" i="34"/>
  <c r="W1592" i="34"/>
  <c r="W1690" i="34"/>
  <c r="W1631" i="34"/>
  <c r="W1645" i="34"/>
  <c r="W1716" i="34"/>
  <c r="W1784" i="34"/>
  <c r="W1422" i="34"/>
  <c r="W1427" i="34"/>
  <c r="W1445" i="34"/>
  <c r="W1467" i="34"/>
  <c r="W1393" i="34"/>
  <c r="W1104" i="34"/>
  <c r="W1117" i="34"/>
  <c r="W1149" i="34"/>
  <c r="W1167" i="34"/>
  <c r="W1197" i="34"/>
  <c r="W1205" i="34"/>
  <c r="W1242" i="34"/>
  <c r="W1272" i="34"/>
  <c r="W1057" i="34"/>
  <c r="W199" i="34"/>
  <c r="W1731" i="34"/>
  <c r="W1536" i="34"/>
  <c r="W1544" i="34"/>
  <c r="W1772" i="34"/>
  <c r="W1609" i="34"/>
  <c r="W1635" i="34"/>
  <c r="W1711" i="34"/>
  <c r="W1761" i="34"/>
  <c r="W1785" i="34"/>
  <c r="W1355" i="34"/>
  <c r="W1418" i="34"/>
  <c r="W1423" i="34"/>
  <c r="W1463" i="34"/>
  <c r="W1484" i="34"/>
  <c r="W1344" i="34"/>
  <c r="W1376" i="34"/>
  <c r="W1390" i="34"/>
  <c r="W1083" i="34"/>
  <c r="W1146" i="34"/>
  <c r="W1150" i="34"/>
  <c r="W1190" i="34"/>
  <c r="W1222" i="34"/>
  <c r="W1252" i="34"/>
  <c r="W1269" i="34"/>
  <c r="W1075" i="34"/>
  <c r="W1733" i="34"/>
  <c r="W1516" i="34"/>
  <c r="W1541" i="34"/>
  <c r="W1545" i="34"/>
  <c r="W1559" i="34"/>
  <c r="W1579" i="34"/>
  <c r="W1590" i="34"/>
  <c r="W1678" i="34"/>
  <c r="W1411" i="34"/>
  <c r="W1439" i="34"/>
  <c r="W1323" i="34"/>
  <c r="W1496" i="34"/>
  <c r="W1084" i="34"/>
  <c r="W1147" i="34"/>
  <c r="W1162" i="34"/>
  <c r="W1169" i="34"/>
  <c r="W1199" i="34"/>
  <c r="W1258" i="34"/>
  <c r="W1262" i="34"/>
  <c r="W1279" i="34"/>
  <c r="W1072" i="34"/>
  <c r="W1077" i="34"/>
  <c r="W59" i="34"/>
  <c r="W1630" i="34"/>
  <c r="W1556" i="34"/>
  <c r="W1564" i="34"/>
  <c r="W1580" i="34"/>
  <c r="W1628" i="34"/>
  <c r="W1700" i="34"/>
  <c r="W1301" i="34"/>
  <c r="W1426" i="34"/>
  <c r="W1461" i="34"/>
  <c r="W1470" i="34"/>
  <c r="W1479" i="34"/>
  <c r="W1325" i="34"/>
  <c r="W1107" i="34"/>
  <c r="W1204" i="34"/>
  <c r="W1215" i="34"/>
  <c r="W1255" i="34"/>
  <c r="W1047" i="34"/>
  <c r="W1064" i="34"/>
  <c r="W1078" i="34"/>
  <c r="W1416" i="34"/>
  <c r="W1435" i="34"/>
  <c r="W1465" i="34"/>
  <c r="W1374" i="34"/>
  <c r="W1081" i="34"/>
  <c r="W1152" i="34"/>
  <c r="W1200" i="34"/>
  <c r="W1271" i="34"/>
  <c r="W699" i="34"/>
  <c r="W1016" i="34"/>
  <c r="W1015" i="34"/>
  <c r="W337" i="34"/>
  <c r="W1028" i="34"/>
  <c r="W172" i="34"/>
  <c r="W1771" i="34"/>
  <c r="W1766" i="34"/>
  <c r="W168" i="34"/>
  <c r="W1770" i="34"/>
  <c r="W101" i="34"/>
  <c r="W1767" i="34"/>
  <c r="W320" i="34"/>
  <c r="W40" i="34"/>
  <c r="W1764" i="34"/>
  <c r="W1782" i="34"/>
  <c r="W102" i="34"/>
  <c r="W97" i="34"/>
  <c r="W169" i="34"/>
  <c r="W60" i="34"/>
  <c r="W170" i="34"/>
  <c r="W171" i="34"/>
  <c r="W1769" i="34"/>
  <c r="W61" i="34"/>
  <c r="W100" i="34"/>
  <c r="W39" i="34"/>
  <c r="W98" i="34"/>
  <c r="W1768" i="34"/>
  <c r="W99" i="34"/>
  <c r="W1765" i="34"/>
  <c r="W103" i="34"/>
  <c r="W1781" i="34"/>
  <c r="W22" i="34"/>
  <c r="W694" i="34"/>
  <c r="W698" i="34"/>
  <c r="W336" i="34"/>
  <c r="W335" i="34"/>
  <c r="W471" i="34"/>
  <c r="W180" i="34"/>
  <c r="W92" i="34"/>
  <c r="W1705" i="34"/>
  <c r="W1798" i="34"/>
  <c r="W529" i="34"/>
  <c r="W522" i="34"/>
  <c r="W423" i="34"/>
  <c r="W508" i="34"/>
  <c r="W488" i="34"/>
  <c r="W409" i="34"/>
  <c r="W386" i="34"/>
  <c r="W253" i="34"/>
  <c r="W364" i="34"/>
  <c r="W535" i="34"/>
  <c r="W618" i="34"/>
  <c r="W511" i="34"/>
  <c r="W487" i="34"/>
  <c r="W426" i="34"/>
  <c r="W380" i="34"/>
  <c r="W359" i="34"/>
  <c r="W191" i="34"/>
  <c r="W1013" i="34"/>
  <c r="W695" i="34"/>
  <c r="W369" i="34"/>
  <c r="W613" i="34"/>
  <c r="W578" i="34"/>
  <c r="W569" i="34"/>
  <c r="W554" i="34"/>
  <c r="W527" i="34"/>
  <c r="W506" i="34"/>
  <c r="W384" i="34"/>
  <c r="W194" i="34"/>
  <c r="W366" i="34"/>
  <c r="W612" i="34"/>
  <c r="W577" i="34"/>
  <c r="W568" i="34"/>
  <c r="W523" i="34"/>
  <c r="W474" i="34"/>
  <c r="W526" i="34"/>
  <c r="W505" i="34"/>
  <c r="W1014" i="34"/>
  <c r="W197" i="34"/>
  <c r="W371" i="34"/>
  <c r="W611" i="34"/>
  <c r="W576" i="34"/>
  <c r="W567" i="34"/>
  <c r="W381" i="34"/>
  <c r="W372" i="34"/>
  <c r="W193" i="34"/>
  <c r="W198" i="34"/>
  <c r="W412" i="34"/>
  <c r="W358" i="34"/>
  <c r="W622" i="34"/>
  <c r="W517" i="34"/>
  <c r="W375" i="34"/>
  <c r="W365" i="34"/>
  <c r="W623" i="34"/>
  <c r="W617" i="34"/>
  <c r="W582" i="34"/>
  <c r="W475" i="34"/>
  <c r="W510" i="34"/>
  <c r="W428" i="34"/>
  <c r="W388" i="34"/>
  <c r="W379" i="34"/>
  <c r="W697" i="34"/>
  <c r="W196" i="34"/>
  <c r="W362" i="34"/>
  <c r="W616" i="34"/>
  <c r="W581" i="34"/>
  <c r="W572" i="34"/>
  <c r="W509" i="34"/>
  <c r="W406" i="34"/>
  <c r="W497" i="34"/>
  <c r="W367" i="34"/>
  <c r="W625" i="34"/>
  <c r="W615" i="34"/>
  <c r="W580" i="34"/>
  <c r="W571" i="34"/>
  <c r="W563" i="34"/>
  <c r="W483" i="34"/>
  <c r="W376" i="34"/>
  <c r="W206" i="34"/>
  <c r="W177" i="34"/>
  <c r="W354" i="34"/>
  <c r="W610" i="34"/>
  <c r="W575" i="34"/>
  <c r="W566" i="34"/>
  <c r="W521" i="34"/>
  <c r="W422" i="34"/>
  <c r="W404" i="34"/>
  <c r="W205" i="34"/>
  <c r="W204" i="34"/>
  <c r="W621" i="34"/>
  <c r="W516" i="34"/>
  <c r="W425" i="34"/>
  <c r="W407" i="34"/>
  <c r="W374" i="34"/>
  <c r="W393" i="34"/>
  <c r="W549" i="34"/>
  <c r="W620" i="34"/>
  <c r="W515" i="34"/>
  <c r="W1012" i="34"/>
  <c r="W410" i="34"/>
  <c r="W387" i="34"/>
  <c r="W378" i="34"/>
  <c r="W195" i="34"/>
  <c r="W363" i="34"/>
  <c r="W536" i="34"/>
  <c r="W619" i="34"/>
  <c r="W518" i="34"/>
  <c r="W414" i="34"/>
  <c r="W525" i="34"/>
  <c r="W1011" i="34"/>
  <c r="W405" i="34"/>
  <c r="W624" i="34"/>
  <c r="W614" i="34"/>
  <c r="W579" i="34"/>
  <c r="W570" i="34"/>
  <c r="W555" i="34"/>
  <c r="W482" i="34"/>
  <c r="W528" i="34"/>
  <c r="W507" i="34"/>
  <c r="W408" i="34"/>
  <c r="W385" i="34"/>
  <c r="W252" i="34"/>
  <c r="W389" i="34"/>
  <c r="W534" i="34"/>
  <c r="W574" i="34"/>
  <c r="W565" i="34"/>
  <c r="W520" i="34"/>
  <c r="W421" i="34"/>
  <c r="W216" i="34"/>
  <c r="W190" i="34"/>
  <c r="W489" i="34"/>
  <c r="W370" i="34"/>
  <c r="W530" i="34"/>
  <c r="W564" i="34"/>
  <c r="W519" i="34"/>
  <c r="W420" i="34"/>
  <c r="W382" i="34"/>
  <c r="W373" i="34"/>
  <c r="W696" i="34"/>
  <c r="W211" i="34"/>
  <c r="W411" i="34"/>
  <c r="W105" i="34"/>
  <c r="W24" i="34"/>
  <c r="W26" i="34"/>
  <c r="W25" i="34"/>
  <c r="W104" i="34"/>
  <c r="W23" i="34"/>
  <c r="W176" i="34"/>
  <c r="W160" i="34"/>
  <c r="W175" i="34"/>
  <c r="W159" i="34"/>
  <c r="W944" i="34"/>
  <c r="W70" i="34"/>
  <c r="W179" i="34"/>
  <c r="W86" i="34"/>
  <c r="W69" i="34"/>
  <c r="W1799" i="34"/>
  <c r="W1005" i="34"/>
  <c r="W147" i="34"/>
  <c r="W1115" i="34"/>
  <c r="W469" i="34"/>
  <c r="W1548" i="34"/>
  <c r="W247" i="34"/>
  <c r="W1329" i="34"/>
  <c r="W80" i="34"/>
  <c r="W90" i="34"/>
  <c r="W1010" i="34"/>
  <c r="W164" i="34"/>
  <c r="W71" i="34"/>
  <c r="W263" i="34"/>
  <c r="W178" i="34"/>
  <c r="W248" i="34"/>
  <c r="W1009" i="34"/>
  <c r="W77" i="34"/>
  <c r="W79" i="34"/>
  <c r="W1006" i="34"/>
  <c r="W55" i="34"/>
  <c r="W188" i="34"/>
  <c r="W250" i="34"/>
  <c r="W76" i="34"/>
  <c r="W85" i="34"/>
  <c r="W133" i="34"/>
  <c r="W87" i="34"/>
  <c r="W56" i="34"/>
  <c r="W249" i="34"/>
  <c r="W1008" i="34"/>
  <c r="W146" i="34"/>
  <c r="W1144" i="34"/>
  <c r="W262" i="34"/>
  <c r="W88" i="34"/>
  <c r="W65" i="34"/>
  <c r="W68" i="34"/>
  <c r="W1550" i="34"/>
  <c r="W1007" i="34"/>
  <c r="W66" i="34"/>
  <c r="W470" i="34"/>
  <c r="W1549" i="34"/>
  <c r="W658" i="34"/>
  <c r="W64" i="34"/>
  <c r="W161" i="34"/>
  <c r="W165" i="34"/>
  <c r="W251" i="34"/>
  <c r="W84" i="34"/>
  <c r="W132" i="34"/>
  <c r="W945" i="34"/>
  <c r="W1460" i="34"/>
  <c r="W47" i="34"/>
  <c r="W659" i="34"/>
  <c r="W83" i="34"/>
  <c r="W1116" i="34"/>
  <c r="W162" i="34"/>
  <c r="W187" i="34"/>
  <c r="W1328" i="34"/>
  <c r="W81" i="34"/>
  <c r="W91" i="34"/>
  <c r="W73" i="34"/>
  <c r="W1650" i="34"/>
  <c r="W82" i="34"/>
  <c r="W130" i="34"/>
  <c r="W51" i="34"/>
  <c r="W67" i="34"/>
  <c r="W186" i="34"/>
  <c r="W27" i="34"/>
  <c r="W163" i="34"/>
  <c r="W78" i="34"/>
  <c r="W74" i="34"/>
  <c r="W1651" i="34"/>
  <c r="W131" i="34"/>
  <c r="W89" i="34"/>
  <c r="W118" i="34"/>
  <c r="W256" i="34"/>
  <c r="W514" i="34"/>
  <c r="W94" i="34"/>
  <c r="W93" i="34"/>
  <c r="W361" i="34"/>
  <c r="W503" i="34"/>
  <c r="W360" i="34"/>
  <c r="W432" i="34"/>
  <c r="W52" i="34"/>
  <c r="W504" i="34"/>
  <c r="W433" i="34"/>
  <c r="W254" i="34"/>
  <c r="W166" i="34"/>
  <c r="W255" i="34"/>
  <c r="W502" i="34"/>
  <c r="W117" i="34"/>
  <c r="W513" i="34"/>
  <c r="W167" i="34"/>
  <c r="W550" i="34"/>
  <c r="W246" i="34"/>
  <c r="W1459" i="34"/>
  <c r="W355" i="34"/>
  <c r="W377" i="34"/>
  <c r="W501" i="34"/>
  <c r="W72" i="34"/>
  <c r="W189" i="34"/>
  <c r="W427" i="34"/>
  <c r="W512" i="34"/>
  <c r="W357" i="34"/>
  <c r="W486" i="34"/>
  <c r="W75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G28" i="56" l="1"/>
  <c r="G25" i="56"/>
  <c r="G26" i="56"/>
  <c r="B28" i="56"/>
  <c r="F28" i="56"/>
  <c r="H28" i="56" s="1"/>
  <c r="F27" i="56"/>
  <c r="H27" i="56" s="1"/>
  <c r="G27" i="56"/>
  <c r="B24" i="56"/>
  <c r="B25" i="56"/>
  <c r="G24" i="56"/>
  <c r="B26" i="56"/>
  <c r="F26" i="56"/>
  <c r="H26" i="56" s="1"/>
  <c r="F25" i="56"/>
  <c r="H25" i="56" s="1"/>
  <c r="B27" i="56"/>
  <c r="F24" i="56"/>
  <c r="H24" i="56" s="1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0" i="56"/>
  <c r="G17" i="56"/>
  <c r="G21" i="56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200" i="60"/>
  <c r="K204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D27" i="56" l="1"/>
  <c r="A27" i="56"/>
  <c r="A26" i="56"/>
  <c r="D26" i="56"/>
  <c r="D25" i="56"/>
  <c r="D24" i="56"/>
  <c r="A28" i="56"/>
  <c r="D28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9" i="56"/>
  <c r="I16" i="71"/>
  <c r="J16" i="71"/>
  <c r="J16" i="14"/>
  <c r="G78" i="43"/>
  <c r="I16" i="14"/>
  <c r="G129" i="42"/>
  <c r="E144" i="42"/>
  <c r="H129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l="1"/>
  <c r="J39" i="14"/>
  <c r="J40" i="14" l="1"/>
  <c r="I40" i="14"/>
  <c r="I41" i="14" l="1"/>
  <c r="J41" i="14"/>
  <c r="J42" i="14" l="1"/>
  <c r="I42" i="14"/>
  <c r="I43" i="14" l="1"/>
  <c r="J43" i="14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6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30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233" i="55" l="1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I45" i="15" l="1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<sst xmlns="http://schemas.openxmlformats.org/spreadsheetml/2006/main" count="23284" uniqueCount="1750">
  <si>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</si>
  <si>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</si>
  <si>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</si>
  <si>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</si>
  <si>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</si>
  <si>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</si>
  <si>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</si>
  <si>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</si>
  <si>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</si>
  <si>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</si>
  <si>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</si>
  <si>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</si>
  <si>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</si>
  <si>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</si>
  <si>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</si>
  <si>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</si>
  <si>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</si>
  <si>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</si>
  <si>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</si>
  <si>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</si>
  <si>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</si>
  <si>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</si>
  <si>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</si>
  <si>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</si>
  <si>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</si>
  <si>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</si>
  <si>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</si>
  <si>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</si>
  <si>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</si>
  <si>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</si>
  <si>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</si>
  <si>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</si>
  <si>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</si>
  <si>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</si>
  <si>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</si>
  <si>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</si>
  <si>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</si>
  <si>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</si>
  <si>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</si>
  <si>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</si>
  <si>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</si>
  <si>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</si>
  <si>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</si>
  <si>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</si>
  <si>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</si>
  <si>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</si>
  <si>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</si>
  <si>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</si>
  <si>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</si>
  <si>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</si>
  <si>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</si>
  <si>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</si>
  <si>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</si>
  <si>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</si>
  <si>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</si>
  <si>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</si>
  <si>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</si>
  <si>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</si>
  <si>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</si>
  <si>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</si>
  <si>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</si>
  <si>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</si>
  <si>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</si>
  <si>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</si>
  <si>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</si>
  <si>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</si>
  <si>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</si>
  <si>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</si>
  <si>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</si>
  <si>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</si>
  <si>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</si>
  <si>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</si>
  <si>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</si>
  <si>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</si>
  <si>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</si>
  <si>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</si>
  <si>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</si>
  <si>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</si>
  <si>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</si>
  <si>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</si>
  <si>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</si>
  <si>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</si>
  <si>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</si>
  <si>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</si>
  <si>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</si>
  <si>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</si>
  <si>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</si>
  <si>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</si>
  <si>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</si>
  <si>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</si>
  <si>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</si>
  <si>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</si>
  <si>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</si>
  <si>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</si>
  <si>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</si>
  <si>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</si>
  <si>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</si>
  <si>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</si>
  <si>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</si>
  <si>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</si>
  <si>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</si>
  <si>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</si>
  <si>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</si>
  <si>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</si>
  <si>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</si>
  <si>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</si>
  <si>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</si>
  <si>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</si>
  <si>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</si>
  <si>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</si>
  <si>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</si>
  <si>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</si>
  <si>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</si>
  <si>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</si>
  <si>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</si>
  <si>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</si>
  <si>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</si>
  <si>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</si>
  <si>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</si>
  <si>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</si>
  <si>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</si>
  <si>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</si>
  <si>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</si>
  <si>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</si>
  <si>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</si>
  <si>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</si>
  <si>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</si>
  <si>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</si>
  <si>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</si>
  <si>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</si>
  <si>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</si>
  <si>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</si>
  <si>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</si>
  <si>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</si>
  <si>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</si>
  <si>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</si>
  <si>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</si>
  <si>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</si>
  <si>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</si>
  <si>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</si>
  <si>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</si>
  <si>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</si>
  <si>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</si>
  <si>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</si>
  <si>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</si>
  <si>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</si>
  <si>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</si>
  <si>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</si>
  <si>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</si>
  <si>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</si>
  <si>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</si>
  <si>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</si>
  <si>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</si>
  <si>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</si>
  <si>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</si>
  <si>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</si>
  <si>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</si>
  <si>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</si>
  <si>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</si>
  <si>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</si>
  <si>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</si>
  <si>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</si>
  <si>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</si>
  <si>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</si>
  <si>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</si>
  <si>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</si>
  <si>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</si>
  <si>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</si>
  <si>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</si>
  <si>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</si>
  <si>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</si>
  <si>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</si>
  <si>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</si>
  <si>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</si>
  <si>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</si>
  <si>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</si>
  <si>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</si>
  <si>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</si>
  <si>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</si>
  <si>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</si>
  <si>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</si>
  <si>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</si>
  <si>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</si>
  <si>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</si>
  <si>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</si>
  <si>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</si>
  <si>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</si>
  <si>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</si>
  <si>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</si>
  <si>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</si>
  <si>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</si>
  <si>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</si>
  <si>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</si>
  <si>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</si>
  <si>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</si>
  <si>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</si>
  <si>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</si>
  <si>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</si>
  <si>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</si>
  <si>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</si>
  <si>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</si>
  <si>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</si>
  <si>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</si>
  <si>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</si>
  <si>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</si>
  <si>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</si>
  <si>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</si>
  <si>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</si>
  <si>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</si>
  <si>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</si>
  <si>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</si>
  <si>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</si>
  <si>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</si>
  <si>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</si>
  <si>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</si>
  <si>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</si>
  <si>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</si>
  <si>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</si>
  <si>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</si>
  <si>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</si>
  <si>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</si>
  <si>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</si>
  <si>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</si>
  <si>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</si>
  <si>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</si>
  <si>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</si>
  <si>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</si>
  <si>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</si>
  <si>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</si>
  <si>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</si>
  <si>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</si>
  <si>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</si>
  <si>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</si>
  <si>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</si>
  <si>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</si>
  <si>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</si>
  <si>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</si>
  <si>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</si>
  <si>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</si>
  <si>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</si>
  <si>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</si>
  <si>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</si>
  <si>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</si>
  <si>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</si>
  <si>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</si>
  <si>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</si>
  <si>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</si>
  <si>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</si>
  <si>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</si>
  <si>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</si>
  <si>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</si>
  <si>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</si>
  <si>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</si>
  <si>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</si>
  <si>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</si>
  <si>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</si>
  <si>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</si>
  <si>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</si>
  <si>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</si>
  <si>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</si>
  <si>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</si>
  <si>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</si>
  <si>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</si>
  <si>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</si>
  <si>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</si>
  <si>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</si>
  <si>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</si>
  <si>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</si>
  <si>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</si>
  <si>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</si>
  <si>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</si>
  <si>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</si>
  <si>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</si>
  <si>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</si>
  <si>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</si>
  <si>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</si>
  <si>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</si>
  <si>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</si>
  <si>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</si>
  <si>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</si>
  <si>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</si>
  <si>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</si>
  <si>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</si>
  <si>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</si>
  <si>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</si>
  <si>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</si>
  <si>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</si>
  <si>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</si>
  <si>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</si>
  <si>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</si>
  <si>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</si>
  <si>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</si>
  <si>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</si>
  <si>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</si>
  <si>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</si>
  <si>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</si>
  <si>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</si>
  <si>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</si>
  <si>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</si>
  <si>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</si>
  <si>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</si>
  <si>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</si>
  <si>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</si>
  <si>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</si>
  <si>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</si>
  <si>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</si>
  <si>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</si>
  <si>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</si>
  <si>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</si>
  <si>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</si>
  <si>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</si>
  <si>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</si>
  <si>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</si>
  <si>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</si>
  <si>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</si>
  <si>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</si>
  <si>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</si>
  <si>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</si>
  <si>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</si>
  <si>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</si>
  <si>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</si>
  <si>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</si>
  <si>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</si>
  <si>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</si>
  <si>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</si>
  <si>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</si>
  <si>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</si>
  <si>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</si>
  <si>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</si>
  <si>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</si>
  <si>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</si>
  <si>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</si>
  <si>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</si>
  <si>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</si>
  <si>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</si>
  <si>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</si>
  <si>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</si>
  <si>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</si>
  <si>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</si>
  <si>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</si>
  <si>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</si>
  <si>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</si>
  <si>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</si>
  <si>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</si>
  <si>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</si>
  <si>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</si>
  <si>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</si>
  <si>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</si>
  <si>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</si>
  <si>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</si>
  <si>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</si>
  <si>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</si>
  <si>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</si>
  <si>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</si>
  <si>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</si>
  <si>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</si>
  <si>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</si>
  <si>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</si>
  <si>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</si>
  <si>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</si>
  <si>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</si>
  <si>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</si>
  <si>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</si>
  <si>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</si>
  <si>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</si>
  <si>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</si>
  <si>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</si>
  <si>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</si>
  <si>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</si>
  <si>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</si>
  <si>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</si>
  <si>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</si>
  <si>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</si>
  <si>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</si>
  <si>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</si>
  <si>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</si>
  <si>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</si>
  <si>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</si>
  <si>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</si>
  <si>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</si>
  <si>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</si>
  <si>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</si>
  <si>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</si>
  <si>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</si>
  <si>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</si>
  <si>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</si>
  <si>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</si>
  <si>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</si>
  <si>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</si>
  <si>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</si>
  <si>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</si>
  <si>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</si>
  <si>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</si>
  <si>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</si>
  <si>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</si>
  <si>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</si>
  <si>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</si>
  <si>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</si>
  <si>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</si>
  <si>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</si>
  <si>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</si>
  <si>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</si>
  <si>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</si>
  <si>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</si>
  <si>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</si>
  <si>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</si>
  <si>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</si>
  <si>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</si>
  <si>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</si>
  <si>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</si>
  <si>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</si>
  <si>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</si>
  <si>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</si>
  <si>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</si>
  <si>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</si>
  <si>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</si>
  <si>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</si>
  <si>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</si>
  <si>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</si>
  <si>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</si>
  <si>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</si>
  <si>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</si>
  <si>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</si>
  <si>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</si>
  <si>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</si>
  <si>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</si>
  <si>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</si>
  <si>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</si>
  <si>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</si>
  <si>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</si>
  <si>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</si>
  <si>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</si>
  <si>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</si>
  <si>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</si>
  <si>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</si>
  <si>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</si>
  <si>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</si>
  <si>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</si>
  <si>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</si>
  <si>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</si>
  <si>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</si>
  <si>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</si>
  <si>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</si>
  <si>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</si>
  <si>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</si>
  <si>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</si>
  <si>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</si>
  <si>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</si>
  <si>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</si>
  <si>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</si>
  <si>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</si>
  <si>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</si>
  <si>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</si>
  <si>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</si>
  <si>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</si>
  <si>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</si>
  <si>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</si>
  <si>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</si>
  <si>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</si>
  <si>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</si>
  <si>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</si>
  <si>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</si>
  <si>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</si>
  <si>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</si>
  <si>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</si>
  <si>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</si>
  <si>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</si>
  <si>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</si>
  <si>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</si>
  <si>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</si>
  <si>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</si>
  <si>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</si>
  <si>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</si>
  <si>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</si>
  <si>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</si>
  <si>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</si>
  <si>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</si>
  <si>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</si>
  <si>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</si>
  <si>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</si>
  <si>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</si>
  <si>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</si>
  <si>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</si>
  <si>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</si>
  <si>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</si>
  <si>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</si>
  <si>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</si>
  <si>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</si>
  <si>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</si>
  <si>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</si>
  <si>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</si>
  <si>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</si>
  <si>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</si>
  <si>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</si>
  <si>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</si>
  <si>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</si>
  <si>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</si>
  <si>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</si>
  <si>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</si>
  <si>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</si>
  <si>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</si>
  <si>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</si>
  <si>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</si>
  <si>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</si>
  <si>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</si>
  <si>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</si>
  <si>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</si>
  <si>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</si>
  <si>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</si>
  <si>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</si>
  <si>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</si>
  <si>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</si>
  <si>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</si>
  <si>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</si>
  <si>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</si>
  <si>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</si>
  <si>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</si>
  <si>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</si>
  <si>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</si>
  <si>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</si>
  <si>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</si>
  <si>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</si>
  <si>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</si>
  <si>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</si>
  <si>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</si>
  <si>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</si>
  <si>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</si>
  <si>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</si>
  <si>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</si>
  <si>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</si>
  <si>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</si>
  <si>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</si>
  <si>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</si>
  <si>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</si>
  <si>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</si>
  <si>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</si>
  <si>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</si>
  <si>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</si>
  <si>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</si>
  <si>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</si>
  <si>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</si>
  <si>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</si>
  <si>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</si>
  <si>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</si>
  <si>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</si>
  <si>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</si>
  <si>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</si>
  <si>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</si>
  <si>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</si>
  <si>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</si>
  <si>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</si>
  <si>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</si>
  <si>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</si>
  <si>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</si>
  <si>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</si>
  <si>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</si>
  <si>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</si>
  <si>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</si>
  <si>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</si>
  <si>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</si>
  <si>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</si>
  <si>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</si>
  <si>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</si>
  <si>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</si>
  <si>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</si>
  <si>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</si>
  <si>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</si>
  <si>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</si>
  <si>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</si>
  <si>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</si>
  <si>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</si>
  <si>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</si>
  <si>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</si>
  <si>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</si>
  <si>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</si>
  <si>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</si>
  <si>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</si>
  <si>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</si>
  <si>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</si>
  <si>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</si>
  <si>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</si>
  <si>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</si>
  <si>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</si>
  <si>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</si>
  <si>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</si>
  <si>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</si>
  <si>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</si>
  <si>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</si>
  <si>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</si>
  <si>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</si>
  <si>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</si>
  <si>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</si>
  <si>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</si>
  <si>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</si>
  <si>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</si>
  <si>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</si>
  <si>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</si>
  <si>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</si>
  <si>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</si>
  <si>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</si>
  <si>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</si>
  <si>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</si>
  <si>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</si>
  <si>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</si>
  <si>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</si>
  <si>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</si>
  <si>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</si>
  <si>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</si>
  <si>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</si>
  <si>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</si>
  <si>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</si>
  <si>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</si>
  <si>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</si>
  <si>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</si>
  <si>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</si>
  <si>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</si>
  <si>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</si>
  <si>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</si>
  <si>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</si>
  <si>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</si>
  <si>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</si>
  <si>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</si>
  <si>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</si>
  <si>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</si>
  <si>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</si>
  <si>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</si>
  <si>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</si>
  <si>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</si>
  <si>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</si>
  <si>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</si>
  <si>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</si>
  <si>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</si>
  <si>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</si>
  <si>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</si>
  <si>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</si>
  <si>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</si>
  <si>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</si>
  <si>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</si>
  <si>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</si>
  <si>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</si>
  <si>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</si>
  <si>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</si>
  <si>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</si>
  <si>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</si>
  <si>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</si>
  <si>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</si>
  <si>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</si>
  <si>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</si>
  <si>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</si>
  <si>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</si>
  <si>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</si>
  <si>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</si>
  <si>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</si>
  <si>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</si>
  <si>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</si>
  <si>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</si>
  <si>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</si>
  <si>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</si>
  <si>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</si>
  <si>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</si>
  <si>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</si>
  <si>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</si>
  <si>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</si>
  <si>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</si>
  <si>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</si>
  <si>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</si>
  <si>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</si>
  <si>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</si>
  <si>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</si>
  <si>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</si>
  <si>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</si>
  <si>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</si>
  <si>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</si>
  <si>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</si>
  <si>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</si>
  <si>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</si>
  <si>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</si>
  <si>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</si>
  <si>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</si>
  <si>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</si>
  <si>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</si>
  <si>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</si>
  <si>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</si>
  <si>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</si>
  <si>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</si>
  <si>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</si>
  <si>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</si>
  <si>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</si>
  <si>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</si>
  <si>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</si>
  <si>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</si>
  <si>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</si>
  <si>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</si>
  <si>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</si>
  <si>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</si>
  <si>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</si>
  <si>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</si>
  <si>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</si>
  <si>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</si>
  <si>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</si>
  <si>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</si>
  <si>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</si>
  <si>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</si>
  <si>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</si>
  <si>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</si>
  <si>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</si>
  <si>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</si>
  <si>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</si>
  <si>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</si>
  <si>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</si>
  <si>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</si>
  <si>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</si>
  <si>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</si>
  <si>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</si>
  <si>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</si>
  <si>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</si>
  <si>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</si>
  <si>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</si>
  <si>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</si>
  <si>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</si>
  <si>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</si>
  <si>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</si>
  <si>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</si>
  <si>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</si>
  <si>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</si>
  <si>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</si>
  <si>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</si>
  <si>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</si>
  <si>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</si>
  <si>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</si>
  <si>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</si>
  <si>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</si>
  <si>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</si>
  <si>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</si>
  <si>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</si>
  <si>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</si>
  <si>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</si>
  <si>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</si>
  <si>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</si>
  <si>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</si>
  <si>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</si>
  <si>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</si>
  <si>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</si>
  <si>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</si>
  <si>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</si>
  <si>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</si>
  <si>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</si>
  <si>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</si>
  <si>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</si>
  <si>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</si>
  <si>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</si>
  <si>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</si>
  <si>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</si>
  <si>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</si>
  <si>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</si>
  <si>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</si>
  <si>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</si>
  <si>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</si>
  <si>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</si>
  <si>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</si>
  <si>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</si>
  <si>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</si>
  <si>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</si>
  <si>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</si>
  <si>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</si>
  <si>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</si>
  <si>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</si>
  <si>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</si>
  <si>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</si>
  <si>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</si>
  <si>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</si>
  <si>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</si>
  <si>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</si>
  <si>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</si>
  <si>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</si>
  <si>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</si>
  <si>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</si>
  <si>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</si>
  <si>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</si>
  <si>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</si>
  <si>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</si>
  <si>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</si>
  <si>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</si>
  <si>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</si>
  <si>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</si>
  <si>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</si>
  <si>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</si>
  <si>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</si>
  <si>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</si>
  <si>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</si>
  <si>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</si>
  <si>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</si>
  <si>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</si>
  <si>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</si>
  <si>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</si>
  <si>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</si>
  <si>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</si>
  <si>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</si>
  <si>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</si>
  <si>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</si>
  <si>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</si>
  <si>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</si>
  <si>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</si>
  <si>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</si>
  <si>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</si>
  <si>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</si>
  <si>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</si>
  <si>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</si>
  <si>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</si>
  <si>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</si>
  <si>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</si>
  <si>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</si>
  <si>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</si>
  <si>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</si>
  <si>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</si>
  <si>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</si>
  <si>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</si>
  <si>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</si>
  <si>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</si>
  <si>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</si>
  <si>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</si>
  <si>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</si>
  <si>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</si>
  <si>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</si>
  <si>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</si>
  <si>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</si>
  <si>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</si>
  <si>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</si>
  <si>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</si>
  <si>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</si>
  <si>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</si>
  <si>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</si>
  <si>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</si>
  <si>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</si>
  <si>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</si>
  <si>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</si>
  <si>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</si>
  <si>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</si>
  <si>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</si>
  <si>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</si>
  <si>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</si>
  <si>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</si>
  <si>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</si>
  <si>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</si>
  <si>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</si>
  <si>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</si>
  <si>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</si>
  <si>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</si>
  <si>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</si>
  <si>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</si>
  <si>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</si>
  <si>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</si>
  <si>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</si>
  <si>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</si>
  <si>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</si>
  <si>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</si>
  <si>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</si>
  <si>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</si>
  <si>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</si>
  <si>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</si>
  <si>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</si>
  <si>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</si>
  <si>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</si>
  <si>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</si>
  <si>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</si>
  <si>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</si>
  <si>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</si>
  <si>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</si>
  <si>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</si>
  <si>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</si>
  <si>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</si>
  <si>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</si>
  <si>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</si>
  <si>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</si>
  <si>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</si>
  <si>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</si>
  <si>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</si>
  <si>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</si>
  <si>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</si>
  <si>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</si>
  <si>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</si>
  <si>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</si>
  <si>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</si>
  <si>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</si>
  <si>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</si>
  <si>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</si>
  <si>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</si>
  <si>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</si>
  <si>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</si>
  <si>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</si>
  <si>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</si>
  <si>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</si>
  <si>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</si>
  <si>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</si>
  <si>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</si>
  <si>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</si>
  <si>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</si>
  <si>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</si>
  <si>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</si>
  <si>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</si>
  <si>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</si>
  <si>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</si>
  <si>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</si>
  <si>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</si>
  <si>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</si>
  <si>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</si>
  <si>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</si>
  <si>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</si>
  <si>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</si>
  <si>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</si>
  <si>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</si>
  <si>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</si>
  <si>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</si>
  <si>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</si>
  <si>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</si>
  <si>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</si>
  <si>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</si>
  <si>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</si>
  <si>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</si>
  <si>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</si>
  <si>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</si>
  <si>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</si>
  <si>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</si>
  <si>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</si>
  <si>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</si>
  <si>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</si>
  <si>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</si>
  <si>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</si>
  <si>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</si>
  <si>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</si>
  <si>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</si>
  <si>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</si>
  <si>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</si>
  <si>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</si>
  <si>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</si>
  <si>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</si>
  <si>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</si>
  <si>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</si>
  <si>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</si>
  <si>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</si>
  <si>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</si>
  <si>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</si>
  <si>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</si>
  <si>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</si>
  <si>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</si>
  <si>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</si>
  <si>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</si>
  <si>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</si>
  <si>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</si>
  <si>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</si>
  <si>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</si>
  <si>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</si>
  <si>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</si>
  <si>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</si>
  <si>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</si>
  <si>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</si>
  <si>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</si>
  <si>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</si>
  <si>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</si>
  <si>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</si>
  <si>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</si>
  <si>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</si>
  <si>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</si>
  <si>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</si>
  <si>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</si>
  <si>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</si>
  <si>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</si>
  <si>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</si>
  <si>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</si>
  <si>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</si>
  <si>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</si>
  <si>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</si>
  <si>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</si>
  <si>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</si>
  <si>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</si>
  <si>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</si>
  <si>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</si>
  <si>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</si>
  <si>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</si>
  <si>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</si>
  <si>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</si>
  <si>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</si>
  <si>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</si>
  <si>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</si>
  <si>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</si>
  <si>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</si>
  <si>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</si>
  <si>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</si>
  <si>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</si>
  <si>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</si>
  <si>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</si>
  <si>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</si>
  <si>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</si>
  <si>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</si>
  <si>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</si>
  <si>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</si>
  <si>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</si>
  <si>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</si>
  <si>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</si>
  <si>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</si>
  <si>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</si>
  <si>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</si>
  <si>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</si>
  <si>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</si>
  <si>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</si>
  <si>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</si>
  <si>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</si>
  <si>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</si>
  <si>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</si>
  <si>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</si>
  <si>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</si>
  <si>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</si>
  <si>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</si>
  <si>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</si>
  <si>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</si>
  <si>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</si>
  <si>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</si>
  <si>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</si>
  <si>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</si>
  <si>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</si>
  <si>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</si>
  <si>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</si>
  <si>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</si>
  <si>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</si>
  <si>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</si>
  <si>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</si>
  <si>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</si>
  <si>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</si>
  <si>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</si>
  <si>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</si>
  <si>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</si>
  <si>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</si>
  <si>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</si>
  <si>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</si>
  <si>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</si>
  <si>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</si>
  <si>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</si>
  <si>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</si>
  <si>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</si>
  <si>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</si>
  <si>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</si>
  <si>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</si>
  <si>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</si>
  <si>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</si>
  <si>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</si>
  <si>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</si>
  <si>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</si>
  <si>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</si>
  <si>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</si>
  <si>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</si>
  <si>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</si>
  <si>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</si>
  <si>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</si>
  <si>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</si>
  <si>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</si>
  <si>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</si>
  <si>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</si>
  <si>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</si>
  <si>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</si>
  <si>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</si>
  <si>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</si>
  <si>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</si>
  <si>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</si>
  <si>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</si>
  <si>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</si>
  <si>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</si>
  <si>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</si>
  <si>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</si>
  <si>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</si>
  <si>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</si>
  <si>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</si>
  <si>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</si>
  <si>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</si>
  <si>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</si>
  <si>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</si>
  <si>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</si>
  <si>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</si>
  <si>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</si>
  <si>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</si>
  <si>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</si>
  <si>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</si>
  <si>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</si>
  <si>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</si>
  <si>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</si>
  <si>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</si>
  <si>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</si>
  <si>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</si>
  <si>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</si>
  <si>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</si>
  <si>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</si>
  <si>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</si>
  <si>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</si>
  <si>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</si>
  <si>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</si>
  <si>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</si>
  <si>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</si>
  <si>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</si>
  <si>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</si>
  <si>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</si>
  <si>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</si>
  <si>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</si>
  <si>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</si>
  <si>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</si>
  <si>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</si>
  <si>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</si>
  <si>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</si>
  <si>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</si>
  <si>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</si>
  <si>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</si>
  <si>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</si>
  <si>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</si>
  <si>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</si>
  <si>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</si>
  <si>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</si>
  <si>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</si>
  <si>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</si>
  <si>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</si>
  <si>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</si>
  <si>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</si>
  <si>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</si>
  <si>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</si>
  <si>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</si>
  <si>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</si>
  <si>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</si>
  <si>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</si>
  <si>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</si>
  <si>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</si>
  <si>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</si>
  <si>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</si>
  <si>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</si>
  <si>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</si>
  <si>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</si>
  <si>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</si>
  <si>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</si>
  <si>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</si>
  <si>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</si>
  <si>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</si>
  <si>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</si>
  <si>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</si>
  <si>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</si>
  <si>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</si>
  <si>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</si>
  <si>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</si>
  <si>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</si>
  <si>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</si>
  <si>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</si>
  <si>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</si>
  <si>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</si>
  <si>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</si>
  <si>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</si>
  <si>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</si>
  <si>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</si>
  <si>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</si>
  <si>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</si>
  <si>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</si>
  <si>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</si>
  <si>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</si>
  <si>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</si>
  <si>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</si>
  <si>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</si>
  <si>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</si>
  <si>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</si>
  <si>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</si>
  <si>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</si>
  <si>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</si>
  <si>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</si>
  <si>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</si>
  <si>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</si>
  <si>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</si>
  <si>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</si>
  <si>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</si>
  <si>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</si>
  <si>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</si>
  <si>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</si>
  <si>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</si>
  <si>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</si>
  <si>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</si>
  <si>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</si>
  <si>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</si>
  <si>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</si>
  <si>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</si>
  <si>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</si>
  <si>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</si>
  <si>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</si>
  <si>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</si>
  <si>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</si>
  <si>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</si>
  <si>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</si>
  <si>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</si>
  <si>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</si>
  <si>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</si>
  <si>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</si>
  <si>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</si>
  <si>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</si>
  <si>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</si>
  <si>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</si>
  <si>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</si>
  <si>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</si>
  <si>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</si>
  <si>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</si>
  <si>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</si>
  <si>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</si>
  <si>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</si>
  <si>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</si>
  <si>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</si>
  <si>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</si>
  <si>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</si>
  <si>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</si>
  <si>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</si>
  <si>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</si>
  <si>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</si>
  <si>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</si>
  <si>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</si>
  <si>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</si>
  <si>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</si>
  <si>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</si>
  <si>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</si>
  <si>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</si>
  <si>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</si>
  <si>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</si>
  <si>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</si>
  <si>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</si>
  <si>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</si>
  <si>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</si>
  <si>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</si>
  <si>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</si>
  <si>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</si>
  <si>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</si>
  <si>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</si>
  <si>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</si>
  <si>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</si>
  <si>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</si>
  <si>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</si>
  <si>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</si>
  <si>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</si>
  <si>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</si>
  <si>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</si>
  <si>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</si>
  <si>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</si>
  <si>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</si>
  <si>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</si>
  <si>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</si>
  <si>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</si>
  <si>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</si>
  <si>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</si>
  <si>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</si>
  <si>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</si>
  <si>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</si>
  <si>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</si>
  <si>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</si>
  <si>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</si>
  <si>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</si>
  <si>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</si>
  <si>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</si>
  <si>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</si>
  <si>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</si>
  <si>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</si>
  <si>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</si>
  <si>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</si>
  <si>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</si>
  <si>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</si>
  <si>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</si>
  <si>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</si>
  <si>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</si>
  <si>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</si>
  <si>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</si>
  <si>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</si>
  <si>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</si>
  <si>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</si>
  <si>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</si>
  <si>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</si>
  <si>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</si>
  <si>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</si>
  <si>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</si>
  <si>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</si>
  <si>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</si>
  <si>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</si>
  <si>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</si>
  <si>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</si>
  <si>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</si>
  <si>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</si>
  <si>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</si>
  <si>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</si>
  <si>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</si>
  <si>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</si>
  <si>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</si>
  <si>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</si>
  <si>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</si>
  <si>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</si>
  <si>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</si>
  <si>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</si>
  <si>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</si>
  <si>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</si>
  <si>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</si>
  <si>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</si>
  <si>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</si>
  <si>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</si>
  <si>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</si>
  <si>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</si>
  <si>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</si>
  <si>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</si>
  <si>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</si>
  <si>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</si>
  <si>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</si>
  <si>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</si>
  <si>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</si>
  <si>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</si>
  <si>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</si>
  <si>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</si>
  <si>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</si>
  <si>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</si>
  <si>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</si>
  <si>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</si>
  <si>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</si>
  <si>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</si>
  <si>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</si>
  <si>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</si>
  <si>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</si>
  <si>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</si>
  <si>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</si>
  <si>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</si>
  <si>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</si>
  <si>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</si>
  <si>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</si>
  <si>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</si>
  <si>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</si>
  <si>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</si>
  <si>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</si>
  <si>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</si>
  <si>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</si>
  <si>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</si>
  <si>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</si>
  <si>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</si>
  <si>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</si>
  <si>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</si>
  <si>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</si>
  <si>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</si>
  <si>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</si>
  <si>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</si>
  <si>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</si>
  <si>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</si>
  <si>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</si>
  <si>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</si>
  <si>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</si>
  <si>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</si>
  <si>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</si>
  <si>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</si>
  <si>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</si>
  <si>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</si>
  <si>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</si>
  <si>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</si>
  <si>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</si>
  <si>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</si>
  <si>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</si>
  <si>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</si>
  <si>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</si>
  <si>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</si>
  <si>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</si>
  <si>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</si>
  <si>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</si>
  <si>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</si>
  <si>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</si>
  <si>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</si>
  <si>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</si>
  <si>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</si>
  <si>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</si>
  <si>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</si>
  <si>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</si>
  <si>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</si>
  <si>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</si>
  <si>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</si>
  <si>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</si>
  <si>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</si>
  <si>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</si>
  <si>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</si>
  <si>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</si>
  <si>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</si>
  <si>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</si>
  <si>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</si>
  <si>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</si>
  <si>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</si>
  <si>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</si>
  <si>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</si>
  <si>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</si>
  <si>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</si>
  <si>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</si>
  <si>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</si>
  <si>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</si>
  <si>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</si>
  <si>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</si>
  <si>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</si>
  <si>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</si>
  <si>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</si>
  <si>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</si>
  <si>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</si>
  <si>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</si>
  <si>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</si>
  <si>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</si>
  <si>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</si>
  <si>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</si>
  <si>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</si>
  <si>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</si>
  <si>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</si>
  <si>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</si>
  <si>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</si>
  <si>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</si>
  <si>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</si>
  <si>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</si>
  <si>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</si>
  <si>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</si>
  <si>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</si>
  <si>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</si>
  <si>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</si>
  <si>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</si>
  <si>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</si>
  <si>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</si>
  <si>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</si>
  <si>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</si>
  <si>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</si>
  <si>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</si>
  <si>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</si>
  <si>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</si>
  <si>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</si>
  <si>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</si>
  <si>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</si>
  <si>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</si>
  <si>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</si>
  <si>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</si>
  <si>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</si>
  <si>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</si>
  <si>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</si>
  <si>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</si>
  <si>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</si>
  <si>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</si>
  <si>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</si>
  <si>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</si>
  <si>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</si>
  <si>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</si>
  <si>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</si>
  <si>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</si>
  <si>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</si>
  <si>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</si>
  <si>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</si>
  <si>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</si>
  <si>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</si>
  <si>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</si>
  <si>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</si>
  <si>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</si>
  <si>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</si>
  <si>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</si>
  <si>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</si>
  <si>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</si>
  <si>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</si>
  <si>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</si>
  <si>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</si>
  <si>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</si>
  <si>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</si>
  <si>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</si>
  <si>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</si>
  <si>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</si>
  <si>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</si>
  <si>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</si>
  <si>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</si>
  <si>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</si>
  <si>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</si>
  <si>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</si>
  <si>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</si>
  <si>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</si>
  <si>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</si>
  <si>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</si>
  <si>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</si>
  <si>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</si>
  <si>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</si>
  <si>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</si>
  <si>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</si>
  <si>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</si>
  <si>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</si>
  <si>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</si>
  <si>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</si>
  <si>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</si>
  <si>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</si>
  <si>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</si>
  <si>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</si>
  <si>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</si>
  <si>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</si>
  <si>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</si>
  <si>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</si>
  <si>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</si>
  <si>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</si>
  <si>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</si>
  <si>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</si>
  <si>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</si>
  <si>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</si>
  <si>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</si>
  <si>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</si>
  <si>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</si>
  <si>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</si>
  <si>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</si>
  <si>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</si>
  <si>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</si>
  <si>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</si>
  <si>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</si>
  <si>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</si>
  <si>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</si>
  <si>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</si>
  <si>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</si>
  <si>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</si>
  <si>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</si>
  <si>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</si>
  <si>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</si>
  <si>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</si>
  <si>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</si>
  <si>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</si>
  <si>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</si>
  <si>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</si>
  <si>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</si>
  <si>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</si>
  <si>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</si>
  <si>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</si>
  <si>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</si>
  <si>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</si>
  <si>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</si>
  <si>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</si>
  <si>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</si>
  <si>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</si>
  <si>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</si>
  <si>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</si>
  <si>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</si>
  <si>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</si>
  <si>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</si>
  <si>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</si>
  <si>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</si>
  <si>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</si>
  <si>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</si>
  <si>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</si>
  <si>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</si>
  <si>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</si>
  <si>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</si>
  <si>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</si>
  <si>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</si>
  <si>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</si>
  <si>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</si>
  <si>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</si>
  <si>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</si>
  <si>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</si>
  <si>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</si>
  <si>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</si>
  <si>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</si>
  <si>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</si>
  <si>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</si>
  <si>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</si>
  <si>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</si>
  <si>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</si>
  <si>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</si>
  <si>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</si>
  <si>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</si>
  <si>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</si>
  <si>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</si>
  <si>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</si>
  <si>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</si>
  <si>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</si>
  <si>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</si>
  <si>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</si>
  <si>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</si>
  <si>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</si>
  <si>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</si>
  <si>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</si>
  <si>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</si>
  <si>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</si>
  <si>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</si>
  <si>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</si>
  <si>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</si>
  <si>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</si>
  <si>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</si>
  <si>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</si>
  <si>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</si>
  <si>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</si>
  <si>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</si>
  <si>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</si>
  <si>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</si>
  <si>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</si>
  <si>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</si>
  <si>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</si>
  <si>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</si>
  <si>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</si>
  <si>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</si>
  <si>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</si>
  <si>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</si>
  <si>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</si>
  <si>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</si>
  <si>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</si>
  <si>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</si>
  <si>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</si>
  <si>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</si>
  <si>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</si>
  <si>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</si>
  <si>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</si>
  <si>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</si>
  <si>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</si>
  <si>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</si>
  <si>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</si>
  <si>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</si>
  <si>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</si>
  <si>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</si>
  <si>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</si>
  <si>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</si>
  <si>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</si>
  <si>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</si>
  <si>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</si>
  <si>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</si>
  <si>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</si>
  <si>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</si>
  <si>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</si>
  <si>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</si>
  <si>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</si>
  <si>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</si>
  <si>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</si>
  <si>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</si>
  <si>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</si>
  <si>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</si>
  <si>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</si>
  <si>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</si>
  <si>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</si>
  <si>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</si>
  <si>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</si>
  <si>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</si>
  <si>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</si>
  <si>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</si>
  <si>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</si>
  <si>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</si>
  <si>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</si>
  <si>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</si>
  <si>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</si>
  <si>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</si>
  <si>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</si>
  <si>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</si>
  <si>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</si>
  <si>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</si>
  <si>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</si>
  <si>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</si>
  <si>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</si>
  <si>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</si>
  <si>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</si>
  <si>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</si>
  <si>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</si>
  <si>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</si>
  <si>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</si>
  <si>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</si>
  <si>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</si>
  <si>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</si>
  <si>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</si>
  <si>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</si>
  <si>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</si>
  <si>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</si>
  <si>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</si>
  <si>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</si>
  <si>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</si>
  <si>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</si>
  <si>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</si>
  <si>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</si>
  <si>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</si>
  <si>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</si>
  <si>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</si>
  <si>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</si>
  <si>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</si>
  <si>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</si>
  <si>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</si>
  <si>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</si>
  <si>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</si>
  <si>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</si>
  <si>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</si>
  <si>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</si>
  <si>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</si>
  <si>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</si>
  <si>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</si>
  <si>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</si>
  <si>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</si>
  <si>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</si>
  <si>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</si>
  <si>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</si>
  <si>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</si>
  <si>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</si>
  <si>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</si>
  <si>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</si>
  <si>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</si>
  <si>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</si>
  <si>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</si>
  <si>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</si>
  <si>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</si>
  <si>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</si>
  <si>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</si>
  <si>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</si>
  <si>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</si>
  <si>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</si>
  <si>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</si>
  <si>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</si>
  <si>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</si>
  <si>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</si>
  <si>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</si>
  <si>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</si>
  <si>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</si>
  <si>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</si>
  <si>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</si>
  <si>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</si>
  <si>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</si>
  <si>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</si>
  <si>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</si>
  <si>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</si>
  <si>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</si>
  <si>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</si>
  <si>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</si>
  <si>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</si>
  <si>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</si>
  <si>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</si>
  <si>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</si>
  <si>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</si>
  <si>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</si>
  <si>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</si>
  <si>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</si>
  <si>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</si>
  <si>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</si>
  <si>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</si>
  <si>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</si>
  <si>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</si>
  <si>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</si>
  <si>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</si>
  <si>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</si>
  <si>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</si>
  <si>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</si>
  <si>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</si>
  <si>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</si>
  <si>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</si>
  <si>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</si>
  <si>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</si>
  <si>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</si>
  <si>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</si>
  <si>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</si>
  <si>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</si>
  <si>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</si>
  <si>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</si>
  <si>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</si>
  <si>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</si>
  <si>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</si>
  <si>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</si>
  <si>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</si>
  <si>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</si>
  <si>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</si>
  <si>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</si>
  <si>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NNL</t>
  </si>
  <si>
    <t>bộ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</si>
</sst>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10" activePane="bottomLeft" state="frozen"/>
      <selection activeCell="A6" sqref="A6"/>
      <selection pane="bottomLeft" activeCell="J44" sqref="J44:J55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396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1583</v>
      </c>
      <c r="E6" s="676"/>
      <c r="F6" s="676"/>
      <c r="G6" s="676"/>
      <c r="H6" s="676"/>
    </row>
    <row r="7" spans="1:8" ht="6.75" customHeight="1"/>
    <row r="8" spans="1:8" ht="24.75" customHeight="1">
      <c r="A8" s="937" t="s">
        <v>394</v>
      </c>
      <c r="B8" s="937" t="s">
        <v>393</v>
      </c>
      <c r="C8" s="933" t="s">
        <v>37</v>
      </c>
      <c r="D8" s="934"/>
      <c r="E8" s="933" t="s">
        <v>38</v>
      </c>
      <c r="F8" s="934"/>
      <c r="G8" s="933" t="s">
        <v>395</v>
      </c>
      <c r="H8" s="934"/>
    </row>
    <row r="9" spans="1:8" ht="24.75" customHeight="1">
      <c r="A9" s="938"/>
      <c r="B9" s="938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284</v>
      </c>
      <c r="B14" s="683" t="s">
        <v>294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100000000</v>
      </c>
      <c r="F17" s="681">
        <f t="array" ref="F17">SUM(IF(A17=KHC,TH))</f>
        <v>100000000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100000000</v>
      </c>
      <c r="F18" s="684">
        <f>F17</f>
        <v>100000000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502</v>
      </c>
      <c r="B19" s="683" t="s">
        <v>503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2365932044</v>
      </c>
      <c r="F20" s="681">
        <f t="array" ref="F20">SUM(IF(A20=KHC,TH))</f>
        <v>1439288694</v>
      </c>
      <c r="G20" s="682">
        <f t="shared" si="3"/>
        <v>928036588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44094250</v>
      </c>
      <c r="F21" s="681">
        <f t="array" ref="F21">SUM(IF(A21=KHC,TH))</f>
        <v>43086250</v>
      </c>
      <c r="G21" s="681">
        <f t="shared" si="3"/>
        <v>2258000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2410026294</v>
      </c>
      <c r="F22" s="684">
        <f>F20+F21</f>
        <v>1482374944</v>
      </c>
      <c r="G22" s="684">
        <f t="shared" si="3"/>
        <v>930294588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1787869813</v>
      </c>
      <c r="F23" s="685">
        <f t="array" ref="F23">SUM(IF(A23=KHC,TH))</f>
        <v>1787869813</v>
      </c>
      <c r="G23" s="684">
        <f t="shared" si="3"/>
        <v>0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1893125133</v>
      </c>
      <c r="F24" s="685">
        <f t="array" ref="F24">SUM(IF(A24=KHC,TH))</f>
        <v>1893125133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285</v>
      </c>
      <c r="B27" s="680" t="s">
        <v>291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292</v>
      </c>
      <c r="B28" s="683" t="s">
        <v>293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2676690710</v>
      </c>
      <c r="F29" s="685">
        <f t="array" ref="F29">SUM(IF(A29=KHC,TH))</f>
        <v>2766809779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496</v>
      </c>
      <c r="B30" s="680" t="s">
        <v>495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287</v>
      </c>
      <c r="B35" s="680" t="s">
        <v>288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289</v>
      </c>
      <c r="B36" s="683" t="s">
        <v>290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SUM(IF(A42=TH!$L$10:$L$3306,TH!$K$10:$K$3306))</f>
        <v>26201627</v>
      </c>
      <c r="F42" s="681">
        <f t="array" ref="F42">SUM(IF(A42=TH!$M$10:$M$3306,TH!$K$10:$K$3306))</f>
        <v>0</v>
      </c>
      <c r="G42" s="681">
        <f>MAX(C42+E42-D42-F42,0)</f>
        <v>26201627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26201627</v>
      </c>
      <c r="F43" s="684">
        <f t="shared" si="13"/>
        <v>0</v>
      </c>
      <c r="G43" s="684">
        <f t="shared" si="13"/>
        <v>26201627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1914775083</v>
      </c>
      <c r="F47" s="685">
        <f t="array" ref="F47">SUM(IF(A47=KHC,TH))</f>
        <v>1914775083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286</v>
      </c>
      <c r="B49" s="683" t="s">
        <v>358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146699853</v>
      </c>
      <c r="F50" s="685">
        <f t="array" ref="F50">SUM(IF(A50=KHC,TH))</f>
        <v>146699853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2061475226</v>
      </c>
      <c r="F54" s="693">
        <f t="array" ref="F54">SUM(IF(A54=TH!$M$10:$M$3306,TH!$K$10:$K$3306))</f>
        <v>2061475226</v>
      </c>
      <c r="G54" s="684"/>
      <c r="H54" s="684"/>
      <c r="I54" s="164">
        <f t="shared" si="14"/>
        <v>0</v>
      </c>
    </row>
    <row r="55" spans="1:9" s="164" customFormat="1" ht="17.25" customHeight="1">
      <c r="A55" s="935" t="s">
        <v>39</v>
      </c>
      <c r="B55" s="936"/>
      <c r="C55" s="694">
        <f t="shared" ref="C55:H55" si="15">C11+C13+C14+C16+C18+C19+C22+C23+C24+C26+C28+C29+C34+C36+C38+C40+C43+C45+C46+C47+C48+C49+C50+C51+C52+C53+C54</f>
        <v>2202680064</v>
      </c>
      <c r="D55" s="694">
        <f t="shared" si="15"/>
        <v>2202680064</v>
      </c>
      <c r="E55" s="694">
        <f t="shared" si="15"/>
        <v>21762943182</v>
      </c>
      <c r="F55" s="694">
        <f t="shared" si="15"/>
        <v>21762943182</v>
      </c>
      <c r="G55" s="694">
        <f t="shared" si="15"/>
        <v>2368508749</v>
      </c>
      <c r="H55" s="694">
        <f t="shared" si="15"/>
        <v>2368508749</v>
      </c>
    </row>
    <row r="56" spans="1:9">
      <c r="E56" s="695"/>
      <c r="F56" s="696"/>
    </row>
    <row r="57" spans="1:9">
      <c r="E57" s="696"/>
      <c r="F57" s="696">
        <f>E55-F55</f>
        <v>0</v>
      </c>
      <c r="H57" s="696">
        <f>G55-H55</f>
        <v>0</v>
      </c>
    </row>
    <row r="58" spans="1:9"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6"/>
  <sheetViews>
    <sheetView topLeftCell="A7" workbookViewId="0">
      <pane ySplit="3" topLeftCell="A1768" activePane="bottomLeft" state="frozen"/>
      <selection activeCell="A7" sqref="A7"/>
      <selection pane="bottomLeft" activeCell="E1794" sqref="E1794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558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559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0" t="s">
        <v>94</v>
      </c>
      <c r="D4" s="940"/>
      <c r="E4" s="940"/>
      <c r="F4" s="940"/>
      <c r="G4" s="940"/>
      <c r="H4" s="940"/>
      <c r="I4" s="940"/>
      <c r="J4" s="940"/>
      <c r="K4" s="940"/>
      <c r="L4" s="940"/>
      <c r="M4" s="940"/>
    </row>
    <row r="5" spans="1:26" ht="14.25">
      <c r="B5" s="42"/>
      <c r="C5" s="941"/>
      <c r="D5" s="941"/>
      <c r="E5" s="941"/>
      <c r="F5" s="941"/>
      <c r="G5" s="941"/>
      <c r="H5" s="941"/>
      <c r="I5" s="941"/>
      <c r="J5" s="941"/>
      <c r="K5" s="941"/>
      <c r="L5" s="941"/>
      <c r="M5" s="94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4" t="s">
        <v>118</v>
      </c>
      <c r="B7" s="956" t="s">
        <v>102</v>
      </c>
      <c r="C7" s="942" t="s">
        <v>20</v>
      </c>
      <c r="D7" s="943" t="s">
        <v>1</v>
      </c>
      <c r="E7" s="944"/>
      <c r="F7" s="942" t="s">
        <v>0</v>
      </c>
      <c r="G7" s="946" t="s">
        <v>117</v>
      </c>
      <c r="H7" s="958" t="s">
        <v>44</v>
      </c>
      <c r="I7" s="963" t="s">
        <v>283</v>
      </c>
      <c r="J7" s="964"/>
      <c r="K7" s="942" t="s">
        <v>167</v>
      </c>
      <c r="L7" s="945" t="s">
        <v>95</v>
      </c>
      <c r="M7" s="945"/>
      <c r="N7" s="961" t="s">
        <v>538</v>
      </c>
      <c r="O7" s="948" t="s">
        <v>48</v>
      </c>
      <c r="P7" s="949"/>
      <c r="Q7" s="950"/>
      <c r="R7" s="948" t="s">
        <v>52</v>
      </c>
      <c r="S7" s="949"/>
      <c r="T7" s="950"/>
      <c r="U7" s="961" t="s">
        <v>537</v>
      </c>
      <c r="V7" s="959" t="str">
        <f>CTTK!$E$7</f>
        <v>142</v>
      </c>
      <c r="W7" s="939" t="s">
        <v>173</v>
      </c>
      <c r="X7" s="939"/>
      <c r="Y7" s="939"/>
      <c r="Z7" s="939" t="s">
        <v>392</v>
      </c>
    </row>
    <row r="8" spans="1:26" ht="24.75" customHeight="1">
      <c r="A8" s="955"/>
      <c r="B8" s="957"/>
      <c r="C8" s="942"/>
      <c r="D8" s="204" t="s">
        <v>15</v>
      </c>
      <c r="E8" s="203" t="s">
        <v>32</v>
      </c>
      <c r="F8" s="942"/>
      <c r="G8" s="947"/>
      <c r="H8" s="958"/>
      <c r="I8" s="267" t="s">
        <v>222</v>
      </c>
      <c r="J8" s="267" t="s">
        <v>223</v>
      </c>
      <c r="K8" s="942"/>
      <c r="L8" s="205" t="s">
        <v>22</v>
      </c>
      <c r="M8" s="205" t="s">
        <v>23</v>
      </c>
      <c r="N8" s="962"/>
      <c r="O8" s="951"/>
      <c r="P8" s="952"/>
      <c r="Q8" s="953"/>
      <c r="R8" s="951"/>
      <c r="S8" s="952"/>
      <c r="T8" s="953"/>
      <c r="U8" s="962"/>
      <c r="V8" s="960"/>
      <c r="W8" s="939"/>
      <c r="X8" s="939"/>
      <c r="Y8" s="939"/>
      <c r="Z8" s="93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8"/>
      <c r="J11" s="258"/>
      <c r="K11" s="51">
        <f>SUMIF(KHC,L11,TH)</f>
        <v>204654553</v>
      </c>
      <c r="L11" s="53" t="s">
        <v>496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8"/>
      <c r="J12" s="258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1586</v>
      </c>
      <c r="G20" s="49"/>
      <c r="H20" s="50"/>
      <c r="I20" s="258"/>
      <c r="J20" s="258"/>
      <c r="K20" s="51">
        <v>26201627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48">
        <f>E21</f>
        <v>40910</v>
      </c>
      <c r="D21" s="748" t="s">
        <v>368</v>
      </c>
      <c r="E21" s="861">
        <v>40910</v>
      </c>
      <c r="F21" s="749" t="s">
        <v>510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368</v>
      </c>
      <c r="E22" s="861">
        <v>40910</v>
      </c>
      <c r="F22" s="749" t="s">
        <v>511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502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3">
        <v>40910</v>
      </c>
      <c r="D23" s="186" t="s">
        <v>411</v>
      </c>
      <c r="E23" s="193">
        <v>40877</v>
      </c>
      <c r="F23" s="191" t="s">
        <v>582</v>
      </c>
      <c r="G23" s="496" t="s">
        <v>583</v>
      </c>
      <c r="H23" s="7" t="s">
        <v>402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 t="shared" si="4"/>
        <v>1</v>
      </c>
      <c r="C24" s="193">
        <v>40910</v>
      </c>
      <c r="D24" s="186" t="s">
        <v>411</v>
      </c>
      <c r="E24" s="193">
        <v>40877</v>
      </c>
      <c r="F24" s="191" t="s">
        <v>373</v>
      </c>
      <c r="G24" s="496" t="s">
        <v>583</v>
      </c>
      <c r="H24" s="7" t="s">
        <v>402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 t="shared" si="4"/>
        <v>1</v>
      </c>
      <c r="C25" s="193">
        <v>40910</v>
      </c>
      <c r="D25" s="186" t="s">
        <v>412</v>
      </c>
      <c r="E25" s="193">
        <v>40890</v>
      </c>
      <c r="F25" s="191" t="s">
        <v>584</v>
      </c>
      <c r="G25" s="496" t="s">
        <v>585</v>
      </c>
      <c r="H25" s="7" t="s">
        <v>402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 t="shared" si="4"/>
        <v>1</v>
      </c>
      <c r="C26" s="193">
        <v>40910</v>
      </c>
      <c r="D26" s="186" t="s">
        <v>412</v>
      </c>
      <c r="E26" s="193">
        <v>40890</v>
      </c>
      <c r="F26" s="191" t="s">
        <v>373</v>
      </c>
      <c r="G26" s="496" t="s">
        <v>585</v>
      </c>
      <c r="H26" s="7" t="s">
        <v>402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 t="shared" si="4"/>
        <v>1</v>
      </c>
      <c r="C27" s="186">
        <v>40914</v>
      </c>
      <c r="D27" s="186" t="s">
        <v>364</v>
      </c>
      <c r="E27" s="186">
        <v>40914</v>
      </c>
      <c r="F27" s="191" t="s">
        <v>366</v>
      </c>
      <c r="G27" s="625" t="s">
        <v>362</v>
      </c>
      <c r="H27" s="7" t="s">
        <v>497</v>
      </c>
      <c r="I27" s="260"/>
      <c r="J27" s="260"/>
      <c r="K27" s="623">
        <v>100000000</v>
      </c>
      <c r="L27" s="624" t="s">
        <v>24</v>
      </c>
      <c r="M27" s="624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 t="shared" si="4"/>
        <v>1</v>
      </c>
      <c r="C28" s="186">
        <v>40914</v>
      </c>
      <c r="D28" s="186" t="s">
        <v>409</v>
      </c>
      <c r="E28" s="186">
        <v>40914</v>
      </c>
      <c r="F28" s="191" t="s">
        <v>560</v>
      </c>
      <c r="G28" s="625" t="s">
        <v>362</v>
      </c>
      <c r="H28" s="7" t="s">
        <v>398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 t="shared" si="4"/>
        <v>1</v>
      </c>
      <c r="C29" s="193">
        <f t="shared" ref="C29:C46" si="5">E29</f>
        <v>40915</v>
      </c>
      <c r="D29" s="193" t="s">
        <v>1588</v>
      </c>
      <c r="E29" s="193">
        <v>40915</v>
      </c>
      <c r="F29" s="194" t="s">
        <v>1480</v>
      </c>
      <c r="G29" s="498" t="s">
        <v>1479</v>
      </c>
      <c r="H29" s="195" t="s">
        <v>498</v>
      </c>
      <c r="I29" s="260">
        <v>25</v>
      </c>
      <c r="J29" s="260">
        <v>44600</v>
      </c>
      <c r="K29" s="623">
        <f>ROUND(I29*J29,0)</f>
        <v>1115000</v>
      </c>
      <c r="L29" s="196" t="s">
        <v>284</v>
      </c>
      <c r="M29" s="196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3"/>
      <c r="AB29" s="213"/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 t="shared" si="4"/>
        <v>1</v>
      </c>
      <c r="C30" s="193">
        <f t="shared" si="5"/>
        <v>40915</v>
      </c>
      <c r="D30" s="193" t="s">
        <v>1588</v>
      </c>
      <c r="E30" s="193">
        <v>40915</v>
      </c>
      <c r="F30" s="194" t="s">
        <v>1481</v>
      </c>
      <c r="G30" s="498" t="s">
        <v>1479</v>
      </c>
      <c r="H30" s="195" t="s">
        <v>498</v>
      </c>
      <c r="I30" s="260">
        <v>50</v>
      </c>
      <c r="J30" s="260">
        <v>24800</v>
      </c>
      <c r="K30" s="623">
        <f>ROUND(I30*J30,0)</f>
        <v>1240000</v>
      </c>
      <c r="L30" s="196" t="s">
        <v>284</v>
      </c>
      <c r="M30" s="196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3"/>
      <c r="AB30" s="213"/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 t="shared" si="4"/>
        <v>1</v>
      </c>
      <c r="C31" s="193">
        <f t="shared" si="5"/>
        <v>40915</v>
      </c>
      <c r="D31" s="193" t="s">
        <v>1588</v>
      </c>
      <c r="E31" s="193">
        <v>40915</v>
      </c>
      <c r="F31" s="194" t="s">
        <v>1482</v>
      </c>
      <c r="G31" s="498" t="s">
        <v>1479</v>
      </c>
      <c r="H31" s="195" t="s">
        <v>498</v>
      </c>
      <c r="I31" s="260">
        <v>25</v>
      </c>
      <c r="J31" s="260">
        <v>51500</v>
      </c>
      <c r="K31" s="623">
        <f>ROUND(I31*J31,0)</f>
        <v>1287500</v>
      </c>
      <c r="L31" s="196" t="s">
        <v>284</v>
      </c>
      <c r="M31" s="196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3"/>
      <c r="AB31" s="213"/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 t="shared" si="4"/>
        <v>1</v>
      </c>
      <c r="C32" s="193">
        <f t="shared" si="5"/>
        <v>40915</v>
      </c>
      <c r="D32" s="193" t="s">
        <v>1588</v>
      </c>
      <c r="E32" s="193">
        <v>40915</v>
      </c>
      <c r="F32" s="194" t="s">
        <v>1483</v>
      </c>
      <c r="G32" s="498" t="s">
        <v>1479</v>
      </c>
      <c r="H32" s="195" t="s">
        <v>498</v>
      </c>
      <c r="I32" s="260">
        <v>45</v>
      </c>
      <c r="J32" s="260">
        <v>36500</v>
      </c>
      <c r="K32" s="623">
        <f>ROUND(I32*J32,0)</f>
        <v>1642500</v>
      </c>
      <c r="L32" s="196" t="s">
        <v>284</v>
      </c>
      <c r="M32" s="196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3"/>
      <c r="AB32" s="213"/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 t="shared" si="4"/>
        <v>1</v>
      </c>
      <c r="C33" s="193">
        <f t="shared" si="5"/>
        <v>40915</v>
      </c>
      <c r="D33" s="193" t="s">
        <v>1588</v>
      </c>
      <c r="E33" s="193">
        <v>40915</v>
      </c>
      <c r="F33" s="194" t="s">
        <v>1484</v>
      </c>
      <c r="G33" s="498" t="s">
        <v>1479</v>
      </c>
      <c r="H33" s="195" t="s">
        <v>498</v>
      </c>
      <c r="I33" s="260">
        <v>100</v>
      </c>
      <c r="J33" s="260">
        <v>27700</v>
      </c>
      <c r="K33" s="623">
        <f>ROUND(I33*J33,0)</f>
        <v>2770000</v>
      </c>
      <c r="L33" s="196" t="s">
        <v>284</v>
      </c>
      <c r="M33" s="196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3"/>
      <c r="AB33" s="213"/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 t="shared" si="4"/>
        <v>1</v>
      </c>
      <c r="C34" s="193">
        <f t="shared" si="5"/>
        <v>40915</v>
      </c>
      <c r="D34" s="193" t="s">
        <v>1588</v>
      </c>
      <c r="E34" s="193">
        <v>40915</v>
      </c>
      <c r="F34" s="194" t="s">
        <v>550</v>
      </c>
      <c r="G34" s="498" t="s">
        <v>1479</v>
      </c>
      <c r="H34" s="195" t="s">
        <v>498</v>
      </c>
      <c r="I34" s="260"/>
      <c r="J34" s="260"/>
      <c r="K34" s="623">
        <v>805500</v>
      </c>
      <c r="L34" s="196" t="s">
        <v>284</v>
      </c>
      <c r="M34" s="196" t="s">
        <v>496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 t="shared" si="4"/>
        <v>1</v>
      </c>
      <c r="C35" s="193">
        <f t="shared" si="5"/>
        <v>40915</v>
      </c>
      <c r="D35" s="193" t="s">
        <v>1589</v>
      </c>
      <c r="E35" s="193">
        <v>40915</v>
      </c>
      <c r="F35" s="194" t="s">
        <v>1485</v>
      </c>
      <c r="G35" s="498" t="s">
        <v>925</v>
      </c>
      <c r="H35" s="195" t="s">
        <v>498</v>
      </c>
      <c r="I35" s="260">
        <v>149</v>
      </c>
      <c r="J35" s="260">
        <v>18800</v>
      </c>
      <c r="K35" s="623">
        <f>ROUND(I35*J35,0)</f>
        <v>2801200</v>
      </c>
      <c r="L35" s="196" t="s">
        <v>284</v>
      </c>
      <c r="M35" s="196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 t="shared" si="4"/>
        <v>1</v>
      </c>
      <c r="C36" s="193">
        <f t="shared" si="5"/>
        <v>40915</v>
      </c>
      <c r="D36" s="193" t="s">
        <v>1589</v>
      </c>
      <c r="E36" s="193">
        <v>40915</v>
      </c>
      <c r="F36" s="194" t="s">
        <v>1113</v>
      </c>
      <c r="G36" s="498" t="s">
        <v>925</v>
      </c>
      <c r="H36" s="195" t="s">
        <v>498</v>
      </c>
      <c r="I36" s="260">
        <v>300</v>
      </c>
      <c r="J36" s="260">
        <v>1200</v>
      </c>
      <c r="K36" s="623">
        <f>ROUND(I36*J36,0)</f>
        <v>360000</v>
      </c>
      <c r="L36" s="196" t="s">
        <v>284</v>
      </c>
      <c r="M36" s="196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 t="shared" si="4"/>
        <v>1</v>
      </c>
      <c r="C37" s="193">
        <f t="shared" si="5"/>
        <v>40915</v>
      </c>
      <c r="D37" s="193" t="s">
        <v>1589</v>
      </c>
      <c r="E37" s="193">
        <v>40915</v>
      </c>
      <c r="F37" s="194" t="s">
        <v>1486</v>
      </c>
      <c r="G37" s="498" t="s">
        <v>925</v>
      </c>
      <c r="H37" s="195" t="s">
        <v>498</v>
      </c>
      <c r="I37" s="260">
        <v>119</v>
      </c>
      <c r="J37" s="260">
        <v>36700</v>
      </c>
      <c r="K37" s="623">
        <f>ROUND(I37*J37,0)</f>
        <v>4367300</v>
      </c>
      <c r="L37" s="196" t="s">
        <v>284</v>
      </c>
      <c r="M37" s="196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 t="shared" si="4"/>
        <v>1</v>
      </c>
      <c r="C38" s="193">
        <f t="shared" si="5"/>
        <v>40915</v>
      </c>
      <c r="D38" s="193" t="s">
        <v>1589</v>
      </c>
      <c r="E38" s="193">
        <v>40915</v>
      </c>
      <c r="F38" s="194" t="s">
        <v>1487</v>
      </c>
      <c r="G38" s="498" t="s">
        <v>925</v>
      </c>
      <c r="H38" s="195" t="s">
        <v>498</v>
      </c>
      <c r="I38" s="260">
        <v>240</v>
      </c>
      <c r="J38" s="260">
        <v>2900</v>
      </c>
      <c r="K38" s="623">
        <f>ROUND(I38*J38,0)</f>
        <v>696000</v>
      </c>
      <c r="L38" s="196" t="s">
        <v>284</v>
      </c>
      <c r="M38" s="196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3"/>
      <c r="AB38" s="213"/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 t="shared" si="4"/>
        <v>1</v>
      </c>
      <c r="C39" s="193">
        <f t="shared" si="5"/>
        <v>40915</v>
      </c>
      <c r="D39" s="193" t="s">
        <v>1589</v>
      </c>
      <c r="E39" s="193">
        <v>40915</v>
      </c>
      <c r="F39" s="194" t="s">
        <v>1114</v>
      </c>
      <c r="G39" s="498" t="s">
        <v>925</v>
      </c>
      <c r="H39" s="195" t="s">
        <v>498</v>
      </c>
      <c r="I39" s="260">
        <v>3900</v>
      </c>
      <c r="J39" s="260">
        <v>123</v>
      </c>
      <c r="K39" s="623">
        <f>ROUND(I39*J39,0)</f>
        <v>479700</v>
      </c>
      <c r="L39" s="196" t="s">
        <v>284</v>
      </c>
      <c r="M39" s="196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3"/>
      <c r="AB39" s="213"/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 t="shared" si="4"/>
        <v>1</v>
      </c>
      <c r="C40" s="193">
        <f t="shared" si="5"/>
        <v>40915</v>
      </c>
      <c r="D40" s="193" t="s">
        <v>1589</v>
      </c>
      <c r="E40" s="193">
        <v>40915</v>
      </c>
      <c r="F40" s="194" t="s">
        <v>550</v>
      </c>
      <c r="G40" s="498" t="s">
        <v>925</v>
      </c>
      <c r="H40" s="195" t="s">
        <v>498</v>
      </c>
      <c r="I40" s="260"/>
      <c r="J40" s="260"/>
      <c r="K40" s="623">
        <v>870420</v>
      </c>
      <c r="L40" s="196" t="s">
        <v>284</v>
      </c>
      <c r="M40" s="196" t="s">
        <v>496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 t="shared" si="4"/>
        <v>1</v>
      </c>
      <c r="C41" s="193">
        <f t="shared" si="5"/>
        <v>40917</v>
      </c>
      <c r="D41" s="193" t="s">
        <v>1590</v>
      </c>
      <c r="E41" s="193">
        <v>40917</v>
      </c>
      <c r="F41" s="194" t="s">
        <v>1188</v>
      </c>
      <c r="G41" s="498" t="s">
        <v>927</v>
      </c>
      <c r="H41" s="195" t="s">
        <v>928</v>
      </c>
      <c r="I41" s="260">
        <v>973</v>
      </c>
      <c r="J41" s="260">
        <v>17850</v>
      </c>
      <c r="K41" s="623">
        <f>ROUND(I41*J41,0)</f>
        <v>17368050</v>
      </c>
      <c r="L41" s="196" t="s">
        <v>284</v>
      </c>
      <c r="M41" s="196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3"/>
      <c r="AB41" s="213"/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 t="shared" si="4"/>
        <v>1</v>
      </c>
      <c r="C42" s="193">
        <f t="shared" si="5"/>
        <v>40917</v>
      </c>
      <c r="D42" s="193" t="s">
        <v>1590</v>
      </c>
      <c r="E42" s="193">
        <v>40917</v>
      </c>
      <c r="F42" s="194" t="s">
        <v>550</v>
      </c>
      <c r="G42" s="498" t="s">
        <v>927</v>
      </c>
      <c r="H42" s="195" t="s">
        <v>928</v>
      </c>
      <c r="I42" s="260"/>
      <c r="J42" s="260"/>
      <c r="K42" s="623">
        <v>1736805</v>
      </c>
      <c r="L42" s="196" t="s">
        <v>284</v>
      </c>
      <c r="M42" s="196" t="s">
        <v>496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 t="shared" si="4"/>
        <v>1</v>
      </c>
      <c r="C43" s="193">
        <f t="shared" si="5"/>
        <v>40917</v>
      </c>
      <c r="D43" s="193" t="s">
        <v>410</v>
      </c>
      <c r="E43" s="193">
        <v>40917</v>
      </c>
      <c r="F43" s="194" t="s">
        <v>366</v>
      </c>
      <c r="G43" s="498" t="s">
        <v>927</v>
      </c>
      <c r="H43" s="195" t="s">
        <v>928</v>
      </c>
      <c r="I43" s="260"/>
      <c r="J43" s="260"/>
      <c r="K43" s="623">
        <v>19104855</v>
      </c>
      <c r="L43" s="196" t="s">
        <v>48</v>
      </c>
      <c r="M43" s="196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 t="shared" si="4"/>
        <v>1</v>
      </c>
      <c r="C44" s="193">
        <f t="shared" si="5"/>
        <v>40917</v>
      </c>
      <c r="D44" s="193" t="s">
        <v>1591</v>
      </c>
      <c r="E44" s="193">
        <v>40917</v>
      </c>
      <c r="F44" s="194" t="s">
        <v>926</v>
      </c>
      <c r="G44" s="498" t="s">
        <v>929</v>
      </c>
      <c r="H44" s="195" t="s">
        <v>499</v>
      </c>
      <c r="I44" s="260">
        <v>1000</v>
      </c>
      <c r="J44" s="260">
        <v>10000</v>
      </c>
      <c r="K44" s="623">
        <f>ROUND(I44*J44,0)</f>
        <v>10000000</v>
      </c>
      <c r="L44" s="196" t="s">
        <v>284</v>
      </c>
      <c r="M44" s="196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3"/>
      <c r="AB44" s="213"/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 t="shared" si="4"/>
        <v>1</v>
      </c>
      <c r="C45" s="193">
        <f t="shared" si="5"/>
        <v>40917</v>
      </c>
      <c r="D45" s="193" t="s">
        <v>1591</v>
      </c>
      <c r="E45" s="193">
        <v>40917</v>
      </c>
      <c r="F45" s="194" t="s">
        <v>550</v>
      </c>
      <c r="G45" s="498" t="s">
        <v>929</v>
      </c>
      <c r="H45" s="195" t="s">
        <v>499</v>
      </c>
      <c r="I45" s="260"/>
      <c r="J45" s="260"/>
      <c r="K45" s="623">
        <v>1000000</v>
      </c>
      <c r="L45" s="196" t="s">
        <v>284</v>
      </c>
      <c r="M45" s="196" t="s">
        <v>496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 t="shared" si="4"/>
        <v>1</v>
      </c>
      <c r="C46" s="193">
        <f t="shared" si="5"/>
        <v>40917</v>
      </c>
      <c r="D46" s="193" t="s">
        <v>441</v>
      </c>
      <c r="E46" s="193">
        <v>40917</v>
      </c>
      <c r="F46" s="194" t="s">
        <v>366</v>
      </c>
      <c r="G46" s="498" t="s">
        <v>929</v>
      </c>
      <c r="H46" s="195" t="s">
        <v>499</v>
      </c>
      <c r="I46" s="260"/>
      <c r="J46" s="260"/>
      <c r="K46" s="623">
        <v>11000000</v>
      </c>
      <c r="L46" s="196" t="s">
        <v>48</v>
      </c>
      <c r="M46" s="196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 t="shared" si="4"/>
        <v>1</v>
      </c>
      <c r="C47" s="186">
        <v>40918</v>
      </c>
      <c r="D47" s="186" t="s">
        <v>364</v>
      </c>
      <c r="E47" s="193">
        <v>40918</v>
      </c>
      <c r="F47" s="191" t="s">
        <v>366</v>
      </c>
      <c r="G47" s="699" t="s">
        <v>362</v>
      </c>
      <c r="H47" s="7" t="s">
        <v>501</v>
      </c>
      <c r="I47" s="260"/>
      <c r="J47" s="260"/>
      <c r="K47" s="38">
        <v>54530300</v>
      </c>
      <c r="L47" s="624" t="s">
        <v>24</v>
      </c>
      <c r="M47" s="624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 t="shared" si="4"/>
        <v>1</v>
      </c>
      <c r="C48" s="193">
        <f>E48</f>
        <v>40918</v>
      </c>
      <c r="D48" s="193" t="s">
        <v>1592</v>
      </c>
      <c r="E48" s="193">
        <v>40918</v>
      </c>
      <c r="F48" s="194" t="s">
        <v>926</v>
      </c>
      <c r="G48" s="498" t="s">
        <v>930</v>
      </c>
      <c r="H48" s="195" t="s">
        <v>499</v>
      </c>
      <c r="I48" s="260">
        <v>202</v>
      </c>
      <c r="J48" s="260">
        <v>43800</v>
      </c>
      <c r="K48" s="623">
        <f>ROUND(I48*J48,0)</f>
        <v>8847600</v>
      </c>
      <c r="L48" s="196" t="s">
        <v>284</v>
      </c>
      <c r="M48" s="196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 t="shared" si="4"/>
        <v>1</v>
      </c>
      <c r="C49" s="193">
        <f>E49</f>
        <v>40918</v>
      </c>
      <c r="D49" s="193" t="s">
        <v>1592</v>
      </c>
      <c r="E49" s="193">
        <v>40918</v>
      </c>
      <c r="F49" s="194" t="s">
        <v>550</v>
      </c>
      <c r="G49" s="498" t="s">
        <v>930</v>
      </c>
      <c r="H49" s="195" t="s">
        <v>499</v>
      </c>
      <c r="I49" s="260"/>
      <c r="J49" s="260"/>
      <c r="K49" s="623">
        <v>884760</v>
      </c>
      <c r="L49" s="196" t="s">
        <v>284</v>
      </c>
      <c r="M49" s="196" t="s">
        <v>496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 t="shared" si="4"/>
        <v>1</v>
      </c>
      <c r="C50" s="193">
        <f>E50</f>
        <v>40918</v>
      </c>
      <c r="D50" s="193" t="s">
        <v>446</v>
      </c>
      <c r="E50" s="193">
        <v>40918</v>
      </c>
      <c r="F50" s="194" t="s">
        <v>366</v>
      </c>
      <c r="G50" s="498" t="s">
        <v>930</v>
      </c>
      <c r="H50" s="195" t="s">
        <v>499</v>
      </c>
      <c r="I50" s="260"/>
      <c r="J50" s="260"/>
      <c r="K50" s="623">
        <v>9732360</v>
      </c>
      <c r="L50" s="196" t="s">
        <v>48</v>
      </c>
      <c r="M50" s="196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 t="shared" si="4"/>
        <v>1</v>
      </c>
      <c r="C51" s="186">
        <v>40919</v>
      </c>
      <c r="D51" s="186" t="s">
        <v>539</v>
      </c>
      <c r="E51" s="193">
        <v>40919</v>
      </c>
      <c r="F51" s="191" t="s">
        <v>560</v>
      </c>
      <c r="G51" s="699" t="s">
        <v>362</v>
      </c>
      <c r="H51" s="7" t="s">
        <v>398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 t="shared" si="4"/>
        <v>1</v>
      </c>
      <c r="C52" s="186">
        <v>40919</v>
      </c>
      <c r="D52" s="186" t="s">
        <v>365</v>
      </c>
      <c r="E52" s="193">
        <v>40919</v>
      </c>
      <c r="F52" s="191" t="s">
        <v>367</v>
      </c>
      <c r="G52" s="496" t="s">
        <v>362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 t="shared" si="4"/>
        <v>1</v>
      </c>
      <c r="C53" s="186">
        <v>40919</v>
      </c>
      <c r="D53" s="186" t="s">
        <v>365</v>
      </c>
      <c r="E53" s="193">
        <v>40919</v>
      </c>
      <c r="F53" s="191" t="s">
        <v>1478</v>
      </c>
      <c r="G53" s="496" t="s">
        <v>362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 t="shared" si="4"/>
        <v>1</v>
      </c>
      <c r="C54" s="186">
        <v>40919</v>
      </c>
      <c r="D54" s="186" t="s">
        <v>365</v>
      </c>
      <c r="E54" s="193">
        <v>40919</v>
      </c>
      <c r="F54" s="191" t="s">
        <v>401</v>
      </c>
      <c r="G54" s="496" t="s">
        <v>362</v>
      </c>
      <c r="H54" s="7" t="s">
        <v>437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 t="shared" si="4"/>
        <v>1</v>
      </c>
      <c r="C55" s="186">
        <v>40921</v>
      </c>
      <c r="D55" s="186" t="s">
        <v>364</v>
      </c>
      <c r="E55" s="193">
        <v>40921</v>
      </c>
      <c r="F55" s="194" t="s">
        <v>366</v>
      </c>
      <c r="G55" s="496" t="s">
        <v>362</v>
      </c>
      <c r="H55" s="7" t="s">
        <v>497</v>
      </c>
      <c r="I55" s="260"/>
      <c r="J55" s="260"/>
      <c r="K55" s="700">
        <v>17694269</v>
      </c>
      <c r="L55" s="624" t="s">
        <v>24</v>
      </c>
      <c r="M55" s="624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 t="shared" si="4"/>
        <v>1</v>
      </c>
      <c r="C56" s="186">
        <v>40921</v>
      </c>
      <c r="D56" s="186" t="s">
        <v>413</v>
      </c>
      <c r="E56" s="193">
        <v>40921</v>
      </c>
      <c r="F56" s="194" t="s">
        <v>561</v>
      </c>
      <c r="G56" s="496" t="s">
        <v>562</v>
      </c>
      <c r="H56" s="45" t="s">
        <v>563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40921</v>
      </c>
      <c r="D57" s="186" t="s">
        <v>413</v>
      </c>
      <c r="E57" s="193">
        <v>40921</v>
      </c>
      <c r="F57" s="194" t="s">
        <v>373</v>
      </c>
      <c r="G57" s="496" t="s">
        <v>562</v>
      </c>
      <c r="H57" s="45" t="s">
        <v>563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93">
        <f t="shared" ref="C58:C63" si="6">E58</f>
        <v>40922</v>
      </c>
      <c r="D58" s="193" t="s">
        <v>1593</v>
      </c>
      <c r="E58" s="193">
        <v>40922</v>
      </c>
      <c r="F58" s="194" t="s">
        <v>1115</v>
      </c>
      <c r="G58" s="498" t="s">
        <v>931</v>
      </c>
      <c r="H58" s="7" t="s">
        <v>500</v>
      </c>
      <c r="I58" s="260">
        <v>492</v>
      </c>
      <c r="J58" s="260">
        <v>5180</v>
      </c>
      <c r="K58" s="623">
        <f>ROUND(I58*J58,0)</f>
        <v>2548560</v>
      </c>
      <c r="L58" s="196" t="s">
        <v>284</v>
      </c>
      <c r="M58" s="196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3"/>
      <c r="AB58" s="213"/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93">
        <f t="shared" si="6"/>
        <v>40922</v>
      </c>
      <c r="D59" s="193" t="s">
        <v>1593</v>
      </c>
      <c r="E59" s="193">
        <v>40922</v>
      </c>
      <c r="F59" s="194" t="s">
        <v>1488</v>
      </c>
      <c r="G59" s="498" t="s">
        <v>931</v>
      </c>
      <c r="H59" s="7" t="s">
        <v>500</v>
      </c>
      <c r="I59" s="260">
        <v>304</v>
      </c>
      <c r="J59" s="260">
        <v>5100</v>
      </c>
      <c r="K59" s="623">
        <f>ROUND(I59*J59,0)</f>
        <v>1550400</v>
      </c>
      <c r="L59" s="196" t="s">
        <v>284</v>
      </c>
      <c r="M59" s="196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3"/>
      <c r="AB59" s="213"/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93">
        <f t="shared" si="6"/>
        <v>40922</v>
      </c>
      <c r="D60" s="193" t="s">
        <v>1593</v>
      </c>
      <c r="E60" s="193">
        <v>40922</v>
      </c>
      <c r="F60" s="194" t="s">
        <v>1489</v>
      </c>
      <c r="G60" s="498" t="s">
        <v>931</v>
      </c>
      <c r="H60" s="7" t="s">
        <v>500</v>
      </c>
      <c r="I60" s="260">
        <v>1000</v>
      </c>
      <c r="J60" s="260">
        <v>9500</v>
      </c>
      <c r="K60" s="623">
        <f>ROUND(I60*J60,0)</f>
        <v>9500000</v>
      </c>
      <c r="L60" s="196" t="s">
        <v>284</v>
      </c>
      <c r="M60" s="196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3"/>
      <c r="AB60" s="213"/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 t="shared" si="4"/>
        <v>1</v>
      </c>
      <c r="C61" s="193">
        <f t="shared" si="6"/>
        <v>40922</v>
      </c>
      <c r="D61" s="193" t="s">
        <v>1593</v>
      </c>
      <c r="E61" s="193">
        <v>40922</v>
      </c>
      <c r="F61" s="194" t="s">
        <v>1490</v>
      </c>
      <c r="G61" s="498" t="s">
        <v>931</v>
      </c>
      <c r="H61" s="7" t="s">
        <v>500</v>
      </c>
      <c r="I61" s="260">
        <v>500</v>
      </c>
      <c r="J61" s="260">
        <v>6680</v>
      </c>
      <c r="K61" s="623">
        <f>ROUND(I61*J61,0)</f>
        <v>3340000</v>
      </c>
      <c r="L61" s="196" t="s">
        <v>284</v>
      </c>
      <c r="M61" s="196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3"/>
      <c r="AB61" s="213"/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93">
        <f t="shared" si="6"/>
        <v>40922</v>
      </c>
      <c r="D62" s="193" t="s">
        <v>1593</v>
      </c>
      <c r="E62" s="193">
        <v>40922</v>
      </c>
      <c r="F62" s="194" t="s">
        <v>550</v>
      </c>
      <c r="G62" s="498" t="s">
        <v>931</v>
      </c>
      <c r="H62" s="7" t="s">
        <v>500</v>
      </c>
      <c r="I62" s="260"/>
      <c r="J62" s="260"/>
      <c r="K62" s="623">
        <v>1693896</v>
      </c>
      <c r="L62" s="196" t="s">
        <v>284</v>
      </c>
      <c r="M62" s="196" t="s">
        <v>496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93">
        <f t="shared" si="6"/>
        <v>40922</v>
      </c>
      <c r="D63" s="193" t="s">
        <v>544</v>
      </c>
      <c r="E63" s="193">
        <v>40922</v>
      </c>
      <c r="F63" s="194" t="s">
        <v>366</v>
      </c>
      <c r="G63" s="498" t="s">
        <v>931</v>
      </c>
      <c r="H63" s="7" t="s">
        <v>500</v>
      </c>
      <c r="I63" s="260"/>
      <c r="J63" s="260"/>
      <c r="K63" s="623">
        <v>18632856</v>
      </c>
      <c r="L63" s="196" t="s">
        <v>48</v>
      </c>
      <c r="M63" s="196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40924</v>
      </c>
      <c r="D64" s="186" t="s">
        <v>462</v>
      </c>
      <c r="E64" s="186">
        <v>40924</v>
      </c>
      <c r="F64" s="191" t="s">
        <v>1243</v>
      </c>
      <c r="G64" s="699" t="s">
        <v>564</v>
      </c>
      <c r="H64" s="7" t="s">
        <v>437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40924</v>
      </c>
      <c r="D65" s="186" t="s">
        <v>462</v>
      </c>
      <c r="E65" s="186">
        <v>40924</v>
      </c>
      <c r="F65" s="191" t="s">
        <v>1244</v>
      </c>
      <c r="G65" s="699" t="s">
        <v>564</v>
      </c>
      <c r="H65" s="7" t="s">
        <v>437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462</v>
      </c>
      <c r="E66" s="193">
        <v>40924</v>
      </c>
      <c r="F66" s="194" t="s">
        <v>1245</v>
      </c>
      <c r="G66" s="496" t="s">
        <v>564</v>
      </c>
      <c r="H66" s="7" t="s">
        <v>437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462</v>
      </c>
      <c r="E67" s="193">
        <v>40924</v>
      </c>
      <c r="F67" s="194" t="s">
        <v>565</v>
      </c>
      <c r="G67" s="496" t="s">
        <v>564</v>
      </c>
      <c r="H67" s="7" t="s">
        <v>437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462</v>
      </c>
      <c r="E68" s="186">
        <v>40924</v>
      </c>
      <c r="F68" s="191" t="s">
        <v>1246</v>
      </c>
      <c r="G68" s="699" t="s">
        <v>564</v>
      </c>
      <c r="H68" s="7" t="s">
        <v>437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462</v>
      </c>
      <c r="E69" s="186">
        <v>40924</v>
      </c>
      <c r="F69" s="191" t="s">
        <v>1247</v>
      </c>
      <c r="G69" s="699" t="s">
        <v>564</v>
      </c>
      <c r="H69" s="7" t="s">
        <v>437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462</v>
      </c>
      <c r="E70" s="186">
        <v>40924</v>
      </c>
      <c r="F70" s="191" t="s">
        <v>1248</v>
      </c>
      <c r="G70" s="699" t="s">
        <v>564</v>
      </c>
      <c r="H70" s="7" t="s">
        <v>437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462</v>
      </c>
      <c r="E71" s="186">
        <v>40924</v>
      </c>
      <c r="F71" s="191" t="s">
        <v>1249</v>
      </c>
      <c r="G71" s="699" t="s">
        <v>564</v>
      </c>
      <c r="H71" s="7" t="s">
        <v>437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 t="shared" si="4"/>
        <v>1</v>
      </c>
      <c r="C72" s="186">
        <v>40924</v>
      </c>
      <c r="D72" s="186" t="s">
        <v>462</v>
      </c>
      <c r="E72" s="186">
        <v>40924</v>
      </c>
      <c r="F72" s="191" t="s">
        <v>1250</v>
      </c>
      <c r="G72" s="699" t="s">
        <v>564</v>
      </c>
      <c r="H72" s="7" t="s">
        <v>437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462</v>
      </c>
      <c r="E73" s="186">
        <v>40924</v>
      </c>
      <c r="F73" s="191" t="s">
        <v>555</v>
      </c>
      <c r="G73" s="699" t="s">
        <v>564</v>
      </c>
      <c r="H73" s="7" t="s">
        <v>437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 t="shared" si="4"/>
        <v>1</v>
      </c>
      <c r="C74" s="186">
        <v>40924</v>
      </c>
      <c r="D74" s="186" t="s">
        <v>463</v>
      </c>
      <c r="E74" s="186">
        <v>40924</v>
      </c>
      <c r="F74" s="191" t="s">
        <v>1367</v>
      </c>
      <c r="G74" s="625" t="s">
        <v>566</v>
      </c>
      <c r="H74" s="7" t="s">
        <v>437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463</v>
      </c>
      <c r="E75" s="186">
        <v>40924</v>
      </c>
      <c r="F75" s="191" t="s">
        <v>1368</v>
      </c>
      <c r="G75" s="699" t="s">
        <v>566</v>
      </c>
      <c r="H75" s="7" t="s">
        <v>437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463</v>
      </c>
      <c r="E76" s="186">
        <v>40924</v>
      </c>
      <c r="F76" s="191" t="s">
        <v>1369</v>
      </c>
      <c r="G76" s="699" t="s">
        <v>566</v>
      </c>
      <c r="H76" s="7" t="s">
        <v>437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463</v>
      </c>
      <c r="E77" s="186">
        <v>40924</v>
      </c>
      <c r="F77" s="191" t="s">
        <v>1370</v>
      </c>
      <c r="G77" s="699" t="s">
        <v>566</v>
      </c>
      <c r="H77" s="7" t="s">
        <v>437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463</v>
      </c>
      <c r="E78" s="186">
        <v>40924</v>
      </c>
      <c r="F78" s="191" t="s">
        <v>1371</v>
      </c>
      <c r="G78" s="699" t="s">
        <v>566</v>
      </c>
      <c r="H78" s="7" t="s">
        <v>437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463</v>
      </c>
      <c r="E79" s="186">
        <v>40924</v>
      </c>
      <c r="F79" s="191" t="s">
        <v>1251</v>
      </c>
      <c r="G79" s="699" t="s">
        <v>566</v>
      </c>
      <c r="H79" s="7" t="s">
        <v>437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463</v>
      </c>
      <c r="E80" s="186">
        <v>40924</v>
      </c>
      <c r="F80" s="191" t="s">
        <v>1252</v>
      </c>
      <c r="G80" s="699" t="s">
        <v>566</v>
      </c>
      <c r="H80" s="7" t="s">
        <v>437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463</v>
      </c>
      <c r="E81" s="186">
        <v>40924</v>
      </c>
      <c r="F81" s="191" t="s">
        <v>1253</v>
      </c>
      <c r="G81" s="699" t="s">
        <v>566</v>
      </c>
      <c r="H81" s="7" t="s">
        <v>437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93">
        <v>40924</v>
      </c>
      <c r="D82" s="186" t="s">
        <v>463</v>
      </c>
      <c r="E82" s="186">
        <v>40924</v>
      </c>
      <c r="F82" s="194" t="s">
        <v>567</v>
      </c>
      <c r="G82" s="699" t="s">
        <v>566</v>
      </c>
      <c r="H82" s="7" t="s">
        <v>437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464</v>
      </c>
      <c r="E83" s="186">
        <v>40924</v>
      </c>
      <c r="F83" s="191" t="s">
        <v>1372</v>
      </c>
      <c r="G83" s="699" t="s">
        <v>568</v>
      </c>
      <c r="H83" s="7" t="s">
        <v>437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86">
        <v>40924</v>
      </c>
      <c r="D84" s="186" t="s">
        <v>464</v>
      </c>
      <c r="E84" s="186">
        <v>40924</v>
      </c>
      <c r="F84" s="191" t="s">
        <v>1373</v>
      </c>
      <c r="G84" s="699" t="s">
        <v>568</v>
      </c>
      <c r="H84" s="7" t="s">
        <v>437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93">
        <v>40924</v>
      </c>
      <c r="D85" s="186" t="s">
        <v>464</v>
      </c>
      <c r="E85" s="186">
        <v>40924</v>
      </c>
      <c r="F85" s="194" t="s">
        <v>1374</v>
      </c>
      <c r="G85" s="699" t="s">
        <v>568</v>
      </c>
      <c r="H85" s="7" t="s">
        <v>437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464</v>
      </c>
      <c r="E86" s="186">
        <v>40924</v>
      </c>
      <c r="F86" s="191" t="s">
        <v>1375</v>
      </c>
      <c r="G86" s="699" t="s">
        <v>568</v>
      </c>
      <c r="H86" s="7" t="s">
        <v>437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6">
        <v>40924</v>
      </c>
      <c r="D87" s="186" t="s">
        <v>464</v>
      </c>
      <c r="E87" s="186">
        <v>40924</v>
      </c>
      <c r="F87" s="191" t="s">
        <v>1376</v>
      </c>
      <c r="G87" s="699" t="s">
        <v>568</v>
      </c>
      <c r="H87" s="7" t="s">
        <v>437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 t="shared" si="7"/>
        <v>1</v>
      </c>
      <c r="C88" s="186">
        <v>40924</v>
      </c>
      <c r="D88" s="186" t="s">
        <v>464</v>
      </c>
      <c r="E88" s="186">
        <v>40924</v>
      </c>
      <c r="F88" s="191" t="s">
        <v>1377</v>
      </c>
      <c r="G88" s="625" t="s">
        <v>568</v>
      </c>
      <c r="H88" s="7" t="s">
        <v>437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 t="shared" si="7"/>
        <v>1</v>
      </c>
      <c r="C89" s="186">
        <v>40924</v>
      </c>
      <c r="D89" s="186" t="s">
        <v>464</v>
      </c>
      <c r="E89" s="186">
        <v>40924</v>
      </c>
      <c r="F89" s="191" t="s">
        <v>1254</v>
      </c>
      <c r="G89" s="699" t="s">
        <v>568</v>
      </c>
      <c r="H89" s="7" t="s">
        <v>437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 t="shared" si="7"/>
        <v>1</v>
      </c>
      <c r="C90" s="186">
        <v>40924</v>
      </c>
      <c r="D90" s="186" t="s">
        <v>464</v>
      </c>
      <c r="E90" s="186">
        <v>40924</v>
      </c>
      <c r="F90" s="191" t="s">
        <v>1255</v>
      </c>
      <c r="G90" s="699" t="s">
        <v>568</v>
      </c>
      <c r="H90" s="7" t="s">
        <v>437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 t="shared" si="7"/>
        <v>1</v>
      </c>
      <c r="C91" s="186">
        <v>40924</v>
      </c>
      <c r="D91" s="186" t="s">
        <v>464</v>
      </c>
      <c r="E91" s="186">
        <v>40924</v>
      </c>
      <c r="F91" s="191" t="s">
        <v>567</v>
      </c>
      <c r="G91" s="699" t="s">
        <v>568</v>
      </c>
      <c r="H91" s="7" t="s">
        <v>437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 t="shared" si="7"/>
        <v>1</v>
      </c>
      <c r="C92" s="186">
        <v>40924</v>
      </c>
      <c r="D92" s="186" t="s">
        <v>465</v>
      </c>
      <c r="E92" s="186">
        <v>40924</v>
      </c>
      <c r="F92" s="191" t="s">
        <v>1256</v>
      </c>
      <c r="G92" s="699" t="s">
        <v>569</v>
      </c>
      <c r="H92" s="7" t="s">
        <v>437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 t="shared" si="7"/>
        <v>1</v>
      </c>
      <c r="C93" s="186">
        <v>40924</v>
      </c>
      <c r="D93" s="186" t="s">
        <v>465</v>
      </c>
      <c r="E93" s="186">
        <v>40924</v>
      </c>
      <c r="F93" s="191" t="s">
        <v>1257</v>
      </c>
      <c r="G93" s="699" t="s">
        <v>569</v>
      </c>
      <c r="H93" s="7" t="s">
        <v>437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 t="shared" si="7"/>
        <v>1</v>
      </c>
      <c r="C94" s="186">
        <v>40924</v>
      </c>
      <c r="D94" s="186" t="s">
        <v>465</v>
      </c>
      <c r="E94" s="186">
        <v>40924</v>
      </c>
      <c r="F94" s="191" t="s">
        <v>1258</v>
      </c>
      <c r="G94" s="699" t="s">
        <v>569</v>
      </c>
      <c r="H94" s="7" t="s">
        <v>437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 t="shared" si="7"/>
        <v>1</v>
      </c>
      <c r="C95" s="186">
        <v>40924</v>
      </c>
      <c r="D95" s="186" t="s">
        <v>465</v>
      </c>
      <c r="E95" s="186">
        <v>40924</v>
      </c>
      <c r="F95" s="191" t="s">
        <v>567</v>
      </c>
      <c r="G95" s="699" t="s">
        <v>569</v>
      </c>
      <c r="H95" s="7" t="s">
        <v>437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 t="shared" si="7"/>
        <v>1</v>
      </c>
      <c r="C96" s="186">
        <v>40924</v>
      </c>
      <c r="D96" s="186" t="s">
        <v>414</v>
      </c>
      <c r="E96" s="186">
        <v>40924</v>
      </c>
      <c r="F96" s="191" t="s">
        <v>401</v>
      </c>
      <c r="G96" s="699" t="s">
        <v>569</v>
      </c>
      <c r="H96" s="7" t="s">
        <v>437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 t="shared" si="7"/>
        <v>1</v>
      </c>
      <c r="C97" s="193">
        <f t="shared" ref="C97:C103" si="8">E97</f>
        <v>40924</v>
      </c>
      <c r="D97" s="193" t="s">
        <v>1594</v>
      </c>
      <c r="E97" s="193">
        <v>40924</v>
      </c>
      <c r="F97" s="194" t="s">
        <v>1483</v>
      </c>
      <c r="G97" s="498" t="s">
        <v>932</v>
      </c>
      <c r="H97" s="195" t="s">
        <v>498</v>
      </c>
      <c r="I97" s="260">
        <v>5</v>
      </c>
      <c r="J97" s="260">
        <v>36500</v>
      </c>
      <c r="K97" s="623">
        <f t="shared" ref="K97:K102" si="9">ROUND(I97*J97,0)</f>
        <v>182500</v>
      </c>
      <c r="L97" s="196" t="s">
        <v>284</v>
      </c>
      <c r="M97" s="196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/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 t="shared" si="7"/>
        <v>1</v>
      </c>
      <c r="C98" s="193">
        <f t="shared" si="8"/>
        <v>40924</v>
      </c>
      <c r="D98" s="193" t="s">
        <v>1594</v>
      </c>
      <c r="E98" s="193">
        <v>40924</v>
      </c>
      <c r="F98" s="194" t="s">
        <v>1485</v>
      </c>
      <c r="G98" s="498" t="s">
        <v>932</v>
      </c>
      <c r="H98" s="195" t="s">
        <v>498</v>
      </c>
      <c r="I98" s="260">
        <v>1</v>
      </c>
      <c r="J98" s="260">
        <v>18800</v>
      </c>
      <c r="K98" s="623">
        <f t="shared" si="9"/>
        <v>18800</v>
      </c>
      <c r="L98" s="196" t="s">
        <v>284</v>
      </c>
      <c r="M98" s="196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 t="shared" si="7"/>
        <v>1</v>
      </c>
      <c r="C99" s="193">
        <f t="shared" si="8"/>
        <v>40924</v>
      </c>
      <c r="D99" s="193" t="s">
        <v>1594</v>
      </c>
      <c r="E99" s="193">
        <v>40924</v>
      </c>
      <c r="F99" s="194" t="s">
        <v>1486</v>
      </c>
      <c r="G99" s="498" t="s">
        <v>932</v>
      </c>
      <c r="H99" s="195" t="s">
        <v>498</v>
      </c>
      <c r="I99" s="260">
        <v>91</v>
      </c>
      <c r="J99" s="260">
        <v>36700</v>
      </c>
      <c r="K99" s="623">
        <f t="shared" si="9"/>
        <v>3339700</v>
      </c>
      <c r="L99" s="196" t="s">
        <v>284</v>
      </c>
      <c r="M99" s="196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 t="shared" si="7"/>
        <v>1</v>
      </c>
      <c r="C100" s="193">
        <f t="shared" si="8"/>
        <v>40924</v>
      </c>
      <c r="D100" s="193" t="s">
        <v>1594</v>
      </c>
      <c r="E100" s="193">
        <v>40924</v>
      </c>
      <c r="F100" s="194" t="s">
        <v>1237</v>
      </c>
      <c r="G100" s="498" t="s">
        <v>932</v>
      </c>
      <c r="H100" s="195" t="s">
        <v>498</v>
      </c>
      <c r="I100" s="260">
        <v>210</v>
      </c>
      <c r="J100" s="260">
        <v>29400</v>
      </c>
      <c r="K100" s="623">
        <f t="shared" si="9"/>
        <v>6174000</v>
      </c>
      <c r="L100" s="196" t="s">
        <v>284</v>
      </c>
      <c r="M100" s="196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 t="shared" si="7"/>
        <v>1</v>
      </c>
      <c r="C101" s="193">
        <f t="shared" si="8"/>
        <v>40924</v>
      </c>
      <c r="D101" s="193" t="s">
        <v>1594</v>
      </c>
      <c r="E101" s="193">
        <v>40924</v>
      </c>
      <c r="F101" s="194" t="s">
        <v>1238</v>
      </c>
      <c r="G101" s="498" t="s">
        <v>932</v>
      </c>
      <c r="H101" s="195" t="s">
        <v>498</v>
      </c>
      <c r="I101" s="260">
        <v>420</v>
      </c>
      <c r="J101" s="260">
        <v>2300</v>
      </c>
      <c r="K101" s="623">
        <f t="shared" si="9"/>
        <v>966000</v>
      </c>
      <c r="L101" s="196" t="s">
        <v>284</v>
      </c>
      <c r="M101" s="196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3"/>
      <c r="AB101" s="213"/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 t="shared" si="7"/>
        <v>1</v>
      </c>
      <c r="C102" s="193">
        <f t="shared" si="8"/>
        <v>40924</v>
      </c>
      <c r="D102" s="193" t="s">
        <v>1594</v>
      </c>
      <c r="E102" s="193">
        <v>40924</v>
      </c>
      <c r="F102" s="194" t="s">
        <v>1487</v>
      </c>
      <c r="G102" s="498" t="s">
        <v>932</v>
      </c>
      <c r="H102" s="195" t="s">
        <v>498</v>
      </c>
      <c r="I102" s="260">
        <v>180</v>
      </c>
      <c r="J102" s="260">
        <v>2900</v>
      </c>
      <c r="K102" s="623">
        <f t="shared" si="9"/>
        <v>522000</v>
      </c>
      <c r="L102" s="196" t="s">
        <v>284</v>
      </c>
      <c r="M102" s="196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 t="shared" si="7"/>
        <v>1</v>
      </c>
      <c r="C103" s="193">
        <f t="shared" si="8"/>
        <v>40924</v>
      </c>
      <c r="D103" s="193" t="s">
        <v>1594</v>
      </c>
      <c r="E103" s="193">
        <v>40924</v>
      </c>
      <c r="F103" s="194" t="s">
        <v>550</v>
      </c>
      <c r="G103" s="498" t="s">
        <v>932</v>
      </c>
      <c r="H103" s="195" t="s">
        <v>498</v>
      </c>
      <c r="I103" s="260"/>
      <c r="J103" s="260"/>
      <c r="K103" s="623">
        <v>1120300</v>
      </c>
      <c r="L103" s="196" t="s">
        <v>284</v>
      </c>
      <c r="M103" s="196" t="s">
        <v>496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 t="shared" si="7"/>
        <v>1</v>
      </c>
      <c r="C104" s="186">
        <v>40925</v>
      </c>
      <c r="D104" s="186" t="s">
        <v>415</v>
      </c>
      <c r="E104" s="186">
        <v>40925</v>
      </c>
      <c r="F104" s="191" t="s">
        <v>422</v>
      </c>
      <c r="G104" s="699" t="s">
        <v>570</v>
      </c>
      <c r="H104" s="7" t="s">
        <v>571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 t="shared" si="7"/>
        <v>1</v>
      </c>
      <c r="C105" s="186">
        <v>40925</v>
      </c>
      <c r="D105" s="186" t="s">
        <v>415</v>
      </c>
      <c r="E105" s="186">
        <v>40925</v>
      </c>
      <c r="F105" s="191" t="s">
        <v>423</v>
      </c>
      <c r="G105" s="699" t="s">
        <v>570</v>
      </c>
      <c r="H105" s="7" t="s">
        <v>571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 t="shared" si="7"/>
        <v>1</v>
      </c>
      <c r="C106" s="193">
        <f t="shared" ref="C106:C116" si="10">E106</f>
        <v>40925</v>
      </c>
      <c r="D106" s="193" t="s">
        <v>1595</v>
      </c>
      <c r="E106" s="193">
        <v>40925</v>
      </c>
      <c r="F106" s="194" t="s">
        <v>1498</v>
      </c>
      <c r="G106" s="498" t="s">
        <v>1549</v>
      </c>
      <c r="H106" s="7" t="s">
        <v>497</v>
      </c>
      <c r="I106" s="260">
        <v>90</v>
      </c>
      <c r="J106" s="260">
        <v>14299</v>
      </c>
      <c r="K106" s="623">
        <f t="shared" ref="K106:K115" si="11">ROUND(I106*J106,0)</f>
        <v>1286910</v>
      </c>
      <c r="L106" s="196" t="s">
        <v>284</v>
      </c>
      <c r="M106" s="196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 t="shared" si="7"/>
        <v>1</v>
      </c>
      <c r="C107" s="193">
        <f t="shared" si="10"/>
        <v>40925</v>
      </c>
      <c r="D107" s="193" t="s">
        <v>1595</v>
      </c>
      <c r="E107" s="193">
        <v>40925</v>
      </c>
      <c r="F107" s="194" t="s">
        <v>1499</v>
      </c>
      <c r="G107" s="498" t="s">
        <v>1549</v>
      </c>
      <c r="H107" s="7" t="s">
        <v>497</v>
      </c>
      <c r="I107" s="260">
        <v>180</v>
      </c>
      <c r="J107" s="260">
        <v>7146</v>
      </c>
      <c r="K107" s="623">
        <f t="shared" si="11"/>
        <v>1286280</v>
      </c>
      <c r="L107" s="196" t="s">
        <v>284</v>
      </c>
      <c r="M107" s="196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213"/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 t="shared" si="7"/>
        <v>1</v>
      </c>
      <c r="C108" s="193">
        <f t="shared" si="10"/>
        <v>40925</v>
      </c>
      <c r="D108" s="193" t="s">
        <v>1595</v>
      </c>
      <c r="E108" s="193">
        <v>40925</v>
      </c>
      <c r="F108" s="194" t="s">
        <v>1500</v>
      </c>
      <c r="G108" s="498" t="s">
        <v>1549</v>
      </c>
      <c r="H108" s="7" t="s">
        <v>497</v>
      </c>
      <c r="I108" s="260">
        <v>20</v>
      </c>
      <c r="J108" s="260">
        <v>13172</v>
      </c>
      <c r="K108" s="623">
        <f t="shared" si="11"/>
        <v>263440</v>
      </c>
      <c r="L108" s="196" t="s">
        <v>284</v>
      </c>
      <c r="M108" s="196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3"/>
      <c r="AB108" s="213"/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 t="shared" si="7"/>
        <v>1</v>
      </c>
      <c r="C109" s="193">
        <f t="shared" si="10"/>
        <v>40925</v>
      </c>
      <c r="D109" s="193" t="s">
        <v>1595</v>
      </c>
      <c r="E109" s="193">
        <v>40925</v>
      </c>
      <c r="F109" s="194" t="s">
        <v>1501</v>
      </c>
      <c r="G109" s="498" t="s">
        <v>1549</v>
      </c>
      <c r="H109" s="7" t="s">
        <v>497</v>
      </c>
      <c r="I109" s="260">
        <v>590</v>
      </c>
      <c r="J109" s="260">
        <v>5827</v>
      </c>
      <c r="K109" s="623">
        <f t="shared" si="11"/>
        <v>3437930</v>
      </c>
      <c r="L109" s="196" t="s">
        <v>284</v>
      </c>
      <c r="M109" s="196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3"/>
      <c r="AB109" s="213"/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 t="shared" si="7"/>
        <v>1</v>
      </c>
      <c r="C110" s="193">
        <f t="shared" si="10"/>
        <v>40925</v>
      </c>
      <c r="D110" s="193" t="s">
        <v>1595</v>
      </c>
      <c r="E110" s="193">
        <v>40925</v>
      </c>
      <c r="F110" s="194" t="s">
        <v>1502</v>
      </c>
      <c r="G110" s="498" t="s">
        <v>1549</v>
      </c>
      <c r="H110" s="7" t="s">
        <v>497</v>
      </c>
      <c r="I110" s="260">
        <v>60</v>
      </c>
      <c r="J110" s="260">
        <v>10323</v>
      </c>
      <c r="K110" s="623">
        <f t="shared" si="11"/>
        <v>619380</v>
      </c>
      <c r="L110" s="196" t="s">
        <v>284</v>
      </c>
      <c r="M110" s="196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3"/>
      <c r="AB110" s="213"/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 t="shared" si="7"/>
        <v>1</v>
      </c>
      <c r="C111" s="193">
        <f t="shared" si="10"/>
        <v>40925</v>
      </c>
      <c r="D111" s="193" t="s">
        <v>1595</v>
      </c>
      <c r="E111" s="193">
        <v>40925</v>
      </c>
      <c r="F111" s="194" t="s">
        <v>1503</v>
      </c>
      <c r="G111" s="498" t="s">
        <v>1549</v>
      </c>
      <c r="H111" s="7" t="s">
        <v>497</v>
      </c>
      <c r="I111" s="260">
        <v>150</v>
      </c>
      <c r="J111" s="260">
        <v>8416</v>
      </c>
      <c r="K111" s="623">
        <f t="shared" si="11"/>
        <v>1262400</v>
      </c>
      <c r="L111" s="196" t="s">
        <v>284</v>
      </c>
      <c r="M111" s="196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213"/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 t="shared" si="7"/>
        <v>1</v>
      </c>
      <c r="C112" s="193">
        <f t="shared" si="10"/>
        <v>40925</v>
      </c>
      <c r="D112" s="193" t="s">
        <v>1595</v>
      </c>
      <c r="E112" s="193">
        <v>40925</v>
      </c>
      <c r="F112" s="194" t="s">
        <v>1504</v>
      </c>
      <c r="G112" s="498" t="s">
        <v>1549</v>
      </c>
      <c r="H112" s="7" t="s">
        <v>497</v>
      </c>
      <c r="I112" s="260">
        <v>218</v>
      </c>
      <c r="J112" s="260">
        <v>9171</v>
      </c>
      <c r="K112" s="623">
        <f t="shared" si="11"/>
        <v>1999278</v>
      </c>
      <c r="L112" s="196" t="s">
        <v>284</v>
      </c>
      <c r="M112" s="196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 t="shared" si="7"/>
        <v>1</v>
      </c>
      <c r="C113" s="193">
        <f t="shared" si="10"/>
        <v>40925</v>
      </c>
      <c r="D113" s="193" t="s">
        <v>1595</v>
      </c>
      <c r="E113" s="193">
        <v>40925</v>
      </c>
      <c r="F113" s="194" t="s">
        <v>1550</v>
      </c>
      <c r="G113" s="498" t="s">
        <v>1549</v>
      </c>
      <c r="H113" s="7" t="s">
        <v>497</v>
      </c>
      <c r="I113" s="260">
        <v>40</v>
      </c>
      <c r="J113" s="260">
        <v>16005</v>
      </c>
      <c r="K113" s="623">
        <f t="shared" si="11"/>
        <v>640200</v>
      </c>
      <c r="L113" s="196" t="s">
        <v>284</v>
      </c>
      <c r="M113" s="196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 t="shared" si="7"/>
        <v>1</v>
      </c>
      <c r="C114" s="193">
        <f t="shared" si="10"/>
        <v>40925</v>
      </c>
      <c r="D114" s="193" t="s">
        <v>1595</v>
      </c>
      <c r="E114" s="193">
        <v>40925</v>
      </c>
      <c r="F114" s="194" t="s">
        <v>1506</v>
      </c>
      <c r="G114" s="498" t="s">
        <v>1549</v>
      </c>
      <c r="H114" s="7" t="s">
        <v>497</v>
      </c>
      <c r="I114" s="260">
        <v>350</v>
      </c>
      <c r="J114" s="260">
        <v>9650</v>
      </c>
      <c r="K114" s="623">
        <f t="shared" si="11"/>
        <v>3377500</v>
      </c>
      <c r="L114" s="196" t="s">
        <v>284</v>
      </c>
      <c r="M114" s="196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213"/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 t="shared" si="7"/>
        <v>1</v>
      </c>
      <c r="C115" s="193">
        <f t="shared" si="10"/>
        <v>40925</v>
      </c>
      <c r="D115" s="193" t="s">
        <v>1595</v>
      </c>
      <c r="E115" s="193">
        <v>40925</v>
      </c>
      <c r="F115" s="194" t="s">
        <v>1507</v>
      </c>
      <c r="G115" s="498" t="s">
        <v>1549</v>
      </c>
      <c r="H115" s="7" t="s">
        <v>497</v>
      </c>
      <c r="I115" s="260">
        <v>366</v>
      </c>
      <c r="J115" s="260">
        <v>10655</v>
      </c>
      <c r="K115" s="623">
        <f t="shared" si="11"/>
        <v>3899730</v>
      </c>
      <c r="L115" s="196" t="s">
        <v>284</v>
      </c>
      <c r="M115" s="196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 t="shared" si="7"/>
        <v>1</v>
      </c>
      <c r="C116" s="193">
        <f t="shared" si="10"/>
        <v>40925</v>
      </c>
      <c r="D116" s="193" t="s">
        <v>1595</v>
      </c>
      <c r="E116" s="193">
        <v>40925</v>
      </c>
      <c r="F116" s="194" t="s">
        <v>550</v>
      </c>
      <c r="G116" s="498" t="s">
        <v>1549</v>
      </c>
      <c r="H116" s="7" t="s">
        <v>497</v>
      </c>
      <c r="I116" s="260"/>
      <c r="J116" s="260"/>
      <c r="K116" s="623">
        <v>1807305</v>
      </c>
      <c r="L116" s="196" t="s">
        <v>284</v>
      </c>
      <c r="M116" s="196" t="s">
        <v>496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 t="shared" si="7"/>
        <v>1</v>
      </c>
      <c r="C117" s="186">
        <v>40926</v>
      </c>
      <c r="D117" s="186" t="s">
        <v>416</v>
      </c>
      <c r="E117" s="186">
        <v>40926</v>
      </c>
      <c r="F117" s="191" t="s">
        <v>572</v>
      </c>
      <c r="G117" s="699" t="s">
        <v>573</v>
      </c>
      <c r="H117" s="7" t="s">
        <v>574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 t="shared" si="7"/>
        <v>1</v>
      </c>
      <c r="C118" s="193">
        <v>40926</v>
      </c>
      <c r="D118" s="186" t="s">
        <v>416</v>
      </c>
      <c r="E118" s="193">
        <v>40926</v>
      </c>
      <c r="F118" s="194" t="s">
        <v>575</v>
      </c>
      <c r="G118" s="496" t="s">
        <v>576</v>
      </c>
      <c r="H118" s="45" t="s">
        <v>574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 t="shared" si="7"/>
        <v>1</v>
      </c>
      <c r="C119" s="193">
        <f t="shared" ref="C119:C129" si="12">E119</f>
        <v>40926</v>
      </c>
      <c r="D119" s="193" t="s">
        <v>1596</v>
      </c>
      <c r="E119" s="193">
        <v>40926</v>
      </c>
      <c r="F119" s="194" t="s">
        <v>1514</v>
      </c>
      <c r="G119" s="498" t="s">
        <v>1551</v>
      </c>
      <c r="H119" s="7" t="s">
        <v>497</v>
      </c>
      <c r="I119" s="260">
        <v>500</v>
      </c>
      <c r="J119" s="260">
        <v>8502</v>
      </c>
      <c r="K119" s="623">
        <f t="shared" ref="K119:K128" si="13">ROUND(I119*J119,0)</f>
        <v>4251000</v>
      </c>
      <c r="L119" s="196" t="s">
        <v>284</v>
      </c>
      <c r="M119" s="196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3"/>
      <c r="AB119" s="213"/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 t="shared" si="7"/>
        <v>1</v>
      </c>
      <c r="C120" s="193">
        <f t="shared" si="12"/>
        <v>40926</v>
      </c>
      <c r="D120" s="193" t="s">
        <v>1596</v>
      </c>
      <c r="E120" s="193">
        <v>40926</v>
      </c>
      <c r="F120" s="194" t="s">
        <v>1515</v>
      </c>
      <c r="G120" s="498" t="s">
        <v>1551</v>
      </c>
      <c r="H120" s="7" t="s">
        <v>497</v>
      </c>
      <c r="I120" s="260">
        <v>240</v>
      </c>
      <c r="J120" s="260">
        <v>16790</v>
      </c>
      <c r="K120" s="623">
        <f t="shared" si="13"/>
        <v>4029600</v>
      </c>
      <c r="L120" s="196" t="s">
        <v>284</v>
      </c>
      <c r="M120" s="196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3"/>
      <c r="AB120" s="213"/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1</v>
      </c>
      <c r="C121" s="193">
        <f t="shared" si="12"/>
        <v>40926</v>
      </c>
      <c r="D121" s="193" t="s">
        <v>1596</v>
      </c>
      <c r="E121" s="193">
        <v>40926</v>
      </c>
      <c r="F121" s="194" t="s">
        <v>1516</v>
      </c>
      <c r="G121" s="498" t="s">
        <v>1551</v>
      </c>
      <c r="H121" s="7" t="s">
        <v>497</v>
      </c>
      <c r="I121" s="260">
        <v>170</v>
      </c>
      <c r="J121" s="260">
        <v>12633</v>
      </c>
      <c r="K121" s="623">
        <f t="shared" si="13"/>
        <v>2147610</v>
      </c>
      <c r="L121" s="196" t="s">
        <v>284</v>
      </c>
      <c r="M121" s="196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213"/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1</v>
      </c>
      <c r="C122" s="193">
        <f t="shared" si="12"/>
        <v>40926</v>
      </c>
      <c r="D122" s="193" t="s">
        <v>1596</v>
      </c>
      <c r="E122" s="193">
        <v>40926</v>
      </c>
      <c r="F122" s="194" t="s">
        <v>1500</v>
      </c>
      <c r="G122" s="498" t="s">
        <v>1551</v>
      </c>
      <c r="H122" s="7" t="s">
        <v>497</v>
      </c>
      <c r="I122" s="260">
        <v>30</v>
      </c>
      <c r="J122" s="260">
        <v>13172</v>
      </c>
      <c r="K122" s="623">
        <f t="shared" si="13"/>
        <v>395160</v>
      </c>
      <c r="L122" s="196" t="s">
        <v>284</v>
      </c>
      <c r="M122" s="196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3"/>
      <c r="AB122" s="213"/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1</v>
      </c>
      <c r="C123" s="193">
        <f t="shared" si="12"/>
        <v>40926</v>
      </c>
      <c r="D123" s="193" t="s">
        <v>1596</v>
      </c>
      <c r="E123" s="193">
        <v>40926</v>
      </c>
      <c r="F123" s="194" t="s">
        <v>1511</v>
      </c>
      <c r="G123" s="498" t="s">
        <v>1551</v>
      </c>
      <c r="H123" s="7" t="s">
        <v>497</v>
      </c>
      <c r="I123" s="260">
        <v>350</v>
      </c>
      <c r="J123" s="260">
        <v>15688</v>
      </c>
      <c r="K123" s="623">
        <f t="shared" si="13"/>
        <v>5490800</v>
      </c>
      <c r="L123" s="196" t="s">
        <v>284</v>
      </c>
      <c r="M123" s="196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1</v>
      </c>
      <c r="C124" s="193">
        <f t="shared" si="12"/>
        <v>40926</v>
      </c>
      <c r="D124" s="193" t="s">
        <v>1596</v>
      </c>
      <c r="E124" s="193">
        <v>40926</v>
      </c>
      <c r="F124" s="194" t="s">
        <v>1552</v>
      </c>
      <c r="G124" s="498" t="s">
        <v>1551</v>
      </c>
      <c r="H124" s="7" t="s">
        <v>497</v>
      </c>
      <c r="I124" s="260">
        <v>20</v>
      </c>
      <c r="J124" s="260">
        <v>18708</v>
      </c>
      <c r="K124" s="623">
        <f t="shared" si="13"/>
        <v>374160</v>
      </c>
      <c r="L124" s="196" t="s">
        <v>284</v>
      </c>
      <c r="M124" s="196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1</v>
      </c>
      <c r="C125" s="193">
        <f t="shared" si="12"/>
        <v>40926</v>
      </c>
      <c r="D125" s="193" t="s">
        <v>1596</v>
      </c>
      <c r="E125" s="193">
        <v>40926</v>
      </c>
      <c r="F125" s="194" t="s">
        <v>1518</v>
      </c>
      <c r="G125" s="498" t="s">
        <v>1551</v>
      </c>
      <c r="H125" s="7" t="s">
        <v>497</v>
      </c>
      <c r="I125" s="260">
        <v>300</v>
      </c>
      <c r="J125" s="260">
        <v>19723</v>
      </c>
      <c r="K125" s="623">
        <f t="shared" si="13"/>
        <v>5916900</v>
      </c>
      <c r="L125" s="196" t="s">
        <v>284</v>
      </c>
      <c r="M125" s="196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3"/>
      <c r="AB125" s="213"/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1</v>
      </c>
      <c r="C126" s="193">
        <f t="shared" si="12"/>
        <v>40926</v>
      </c>
      <c r="D126" s="193" t="s">
        <v>1596</v>
      </c>
      <c r="E126" s="193">
        <v>40926</v>
      </c>
      <c r="F126" s="194" t="s">
        <v>1519</v>
      </c>
      <c r="G126" s="498" t="s">
        <v>1551</v>
      </c>
      <c r="H126" s="7" t="s">
        <v>497</v>
      </c>
      <c r="I126" s="260">
        <v>40</v>
      </c>
      <c r="J126" s="260">
        <v>19819</v>
      </c>
      <c r="K126" s="623">
        <f t="shared" si="13"/>
        <v>792760</v>
      </c>
      <c r="L126" s="196" t="s">
        <v>284</v>
      </c>
      <c r="M126" s="196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3"/>
      <c r="AB126" s="213"/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1</v>
      </c>
      <c r="C127" s="193">
        <f t="shared" si="12"/>
        <v>40926</v>
      </c>
      <c r="D127" s="193" t="s">
        <v>1596</v>
      </c>
      <c r="E127" s="193">
        <v>40926</v>
      </c>
      <c r="F127" s="194" t="s">
        <v>1520</v>
      </c>
      <c r="G127" s="498" t="s">
        <v>1551</v>
      </c>
      <c r="H127" s="7" t="s">
        <v>497</v>
      </c>
      <c r="I127" s="260">
        <v>260</v>
      </c>
      <c r="J127" s="260">
        <v>17916</v>
      </c>
      <c r="K127" s="623">
        <f t="shared" si="13"/>
        <v>4658160</v>
      </c>
      <c r="L127" s="196" t="s">
        <v>284</v>
      </c>
      <c r="M127" s="196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1</v>
      </c>
      <c r="C128" s="193">
        <f t="shared" si="12"/>
        <v>40926</v>
      </c>
      <c r="D128" s="193" t="s">
        <v>1596</v>
      </c>
      <c r="E128" s="193">
        <v>40926</v>
      </c>
      <c r="F128" s="194" t="s">
        <v>1521</v>
      </c>
      <c r="G128" s="498" t="s">
        <v>1551</v>
      </c>
      <c r="H128" s="7" t="s">
        <v>497</v>
      </c>
      <c r="I128" s="260">
        <v>75</v>
      </c>
      <c r="J128" s="260">
        <v>17507</v>
      </c>
      <c r="K128" s="623">
        <f t="shared" si="13"/>
        <v>1313025</v>
      </c>
      <c r="L128" s="196" t="s">
        <v>284</v>
      </c>
      <c r="M128" s="196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3"/>
      <c r="AB128" s="213"/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1</v>
      </c>
      <c r="C129" s="193">
        <f t="shared" si="12"/>
        <v>40926</v>
      </c>
      <c r="D129" s="193" t="s">
        <v>1596</v>
      </c>
      <c r="E129" s="193">
        <v>40926</v>
      </c>
      <c r="F129" s="194" t="s">
        <v>550</v>
      </c>
      <c r="G129" s="498" t="s">
        <v>1551</v>
      </c>
      <c r="H129" s="7" t="s">
        <v>497</v>
      </c>
      <c r="I129" s="260"/>
      <c r="J129" s="260"/>
      <c r="K129" s="623">
        <v>2936918</v>
      </c>
      <c r="L129" s="196" t="s">
        <v>284</v>
      </c>
      <c r="M129" s="196" t="s">
        <v>496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1</v>
      </c>
      <c r="C130" s="193">
        <v>40927</v>
      </c>
      <c r="D130" s="186" t="s">
        <v>543</v>
      </c>
      <c r="E130" s="193">
        <v>40927</v>
      </c>
      <c r="F130" s="194" t="s">
        <v>560</v>
      </c>
      <c r="G130" s="496" t="s">
        <v>362</v>
      </c>
      <c r="H130" s="45" t="s">
        <v>398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1</v>
      </c>
      <c r="C131" s="741">
        <v>40928</v>
      </c>
      <c r="D131" s="741" t="s">
        <v>364</v>
      </c>
      <c r="E131" s="741">
        <v>40928</v>
      </c>
      <c r="F131" s="742" t="s">
        <v>399</v>
      </c>
      <c r="G131" s="743" t="s">
        <v>362</v>
      </c>
      <c r="H131" s="881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 t="shared" si="7"/>
        <v>1</v>
      </c>
      <c r="C132" s="186">
        <v>40938</v>
      </c>
      <c r="D132" s="186" t="s">
        <v>417</v>
      </c>
      <c r="E132" s="186">
        <v>40938</v>
      </c>
      <c r="F132" s="191" t="s">
        <v>577</v>
      </c>
      <c r="G132" s="699" t="s">
        <v>578</v>
      </c>
      <c r="H132" s="7" t="s">
        <v>563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1</v>
      </c>
      <c r="C133" s="186">
        <v>40938</v>
      </c>
      <c r="D133" s="186" t="s">
        <v>417</v>
      </c>
      <c r="E133" s="186">
        <v>40938</v>
      </c>
      <c r="F133" s="191" t="s">
        <v>373</v>
      </c>
      <c r="G133" s="699" t="s">
        <v>578</v>
      </c>
      <c r="H133" s="7" t="s">
        <v>563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1</v>
      </c>
      <c r="C134" s="193">
        <f t="shared" ref="C134:C158" si="14">E134</f>
        <v>40938</v>
      </c>
      <c r="D134" s="193" t="s">
        <v>1597</v>
      </c>
      <c r="E134" s="193">
        <v>40938</v>
      </c>
      <c r="F134" s="194" t="s">
        <v>1498</v>
      </c>
      <c r="G134" s="498" t="s">
        <v>1553</v>
      </c>
      <c r="H134" s="7" t="s">
        <v>497</v>
      </c>
      <c r="I134" s="260">
        <v>210</v>
      </c>
      <c r="J134" s="260">
        <v>14299</v>
      </c>
      <c r="K134" s="623">
        <f t="shared" ref="K134:K143" si="15">ROUND(I134*J134,0)</f>
        <v>3002790</v>
      </c>
      <c r="L134" s="196" t="s">
        <v>284</v>
      </c>
      <c r="M134" s="196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1</v>
      </c>
      <c r="C135" s="193">
        <f t="shared" si="14"/>
        <v>40938</v>
      </c>
      <c r="D135" s="193" t="s">
        <v>1597</v>
      </c>
      <c r="E135" s="193">
        <v>40938</v>
      </c>
      <c r="F135" s="194" t="s">
        <v>1557</v>
      </c>
      <c r="G135" s="498" t="s">
        <v>1553</v>
      </c>
      <c r="H135" s="7" t="s">
        <v>497</v>
      </c>
      <c r="I135" s="260">
        <v>80</v>
      </c>
      <c r="J135" s="260">
        <v>8796</v>
      </c>
      <c r="K135" s="623">
        <f t="shared" si="15"/>
        <v>703680</v>
      </c>
      <c r="L135" s="196" t="s">
        <v>284</v>
      </c>
      <c r="M135" s="196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1</v>
      </c>
      <c r="C136" s="193">
        <f t="shared" si="14"/>
        <v>40938</v>
      </c>
      <c r="D136" s="193" t="s">
        <v>1597</v>
      </c>
      <c r="E136" s="193">
        <v>40938</v>
      </c>
      <c r="F136" s="194" t="s">
        <v>1528</v>
      </c>
      <c r="G136" s="498" t="s">
        <v>1553</v>
      </c>
      <c r="H136" s="7" t="s">
        <v>497</v>
      </c>
      <c r="I136" s="260">
        <v>210</v>
      </c>
      <c r="J136" s="260">
        <v>17110</v>
      </c>
      <c r="K136" s="623">
        <f t="shared" si="15"/>
        <v>3593100</v>
      </c>
      <c r="L136" s="196" t="s">
        <v>284</v>
      </c>
      <c r="M136" s="196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1</v>
      </c>
      <c r="C137" s="193">
        <f t="shared" si="14"/>
        <v>40938</v>
      </c>
      <c r="D137" s="193" t="s">
        <v>1597</v>
      </c>
      <c r="E137" s="193">
        <v>40938</v>
      </c>
      <c r="F137" s="194" t="s">
        <v>1524</v>
      </c>
      <c r="G137" s="498" t="s">
        <v>1553</v>
      </c>
      <c r="H137" s="7" t="s">
        <v>497</v>
      </c>
      <c r="I137" s="260">
        <v>230</v>
      </c>
      <c r="J137" s="260">
        <v>18107</v>
      </c>
      <c r="K137" s="623">
        <f t="shared" si="15"/>
        <v>4164610</v>
      </c>
      <c r="L137" s="196" t="s">
        <v>284</v>
      </c>
      <c r="M137" s="196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1</v>
      </c>
      <c r="C138" s="193">
        <f t="shared" si="14"/>
        <v>40938</v>
      </c>
      <c r="D138" s="193" t="s">
        <v>1597</v>
      </c>
      <c r="E138" s="193">
        <v>40938</v>
      </c>
      <c r="F138" s="194" t="s">
        <v>1518</v>
      </c>
      <c r="G138" s="498" t="s">
        <v>1553</v>
      </c>
      <c r="H138" s="7" t="s">
        <v>497</v>
      </c>
      <c r="I138" s="260">
        <v>310</v>
      </c>
      <c r="J138" s="260">
        <v>19769</v>
      </c>
      <c r="K138" s="623">
        <f t="shared" si="15"/>
        <v>6128390</v>
      </c>
      <c r="L138" s="196" t="s">
        <v>284</v>
      </c>
      <c r="M138" s="196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1</v>
      </c>
      <c r="C139" s="193">
        <f t="shared" si="14"/>
        <v>40938</v>
      </c>
      <c r="D139" s="193" t="s">
        <v>1597</v>
      </c>
      <c r="E139" s="193">
        <v>40938</v>
      </c>
      <c r="F139" s="194" t="s">
        <v>1526</v>
      </c>
      <c r="G139" s="498" t="s">
        <v>1553</v>
      </c>
      <c r="H139" s="7" t="s">
        <v>497</v>
      </c>
      <c r="I139" s="260">
        <v>370</v>
      </c>
      <c r="J139" s="260">
        <v>20520</v>
      </c>
      <c r="K139" s="623">
        <f t="shared" si="15"/>
        <v>7592400</v>
      </c>
      <c r="L139" s="196" t="s">
        <v>284</v>
      </c>
      <c r="M139" s="196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1</v>
      </c>
      <c r="C140" s="193">
        <f t="shared" si="14"/>
        <v>40938</v>
      </c>
      <c r="D140" s="193" t="s">
        <v>1597</v>
      </c>
      <c r="E140" s="193">
        <v>40938</v>
      </c>
      <c r="F140" s="194" t="s">
        <v>1500</v>
      </c>
      <c r="G140" s="498" t="s">
        <v>1553</v>
      </c>
      <c r="H140" s="7" t="s">
        <v>497</v>
      </c>
      <c r="I140" s="260">
        <v>173</v>
      </c>
      <c r="J140" s="260">
        <v>13172</v>
      </c>
      <c r="K140" s="623">
        <f t="shared" si="15"/>
        <v>2278756</v>
      </c>
      <c r="L140" s="196" t="s">
        <v>284</v>
      </c>
      <c r="M140" s="196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1</v>
      </c>
      <c r="C141" s="193">
        <f t="shared" si="14"/>
        <v>40938</v>
      </c>
      <c r="D141" s="193" t="s">
        <v>1597</v>
      </c>
      <c r="E141" s="193">
        <v>40938</v>
      </c>
      <c r="F141" s="194" t="s">
        <v>1511</v>
      </c>
      <c r="G141" s="498" t="s">
        <v>1553</v>
      </c>
      <c r="H141" s="7" t="s">
        <v>497</v>
      </c>
      <c r="I141" s="260">
        <v>150</v>
      </c>
      <c r="J141" s="260">
        <v>15688</v>
      </c>
      <c r="K141" s="623">
        <f t="shared" si="15"/>
        <v>2353200</v>
      </c>
      <c r="L141" s="196" t="s">
        <v>284</v>
      </c>
      <c r="M141" s="196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 t="shared" si="7"/>
        <v>1</v>
      </c>
      <c r="C142" s="193">
        <f t="shared" si="14"/>
        <v>40938</v>
      </c>
      <c r="D142" s="193" t="s">
        <v>1597</v>
      </c>
      <c r="E142" s="193">
        <v>40938</v>
      </c>
      <c r="F142" s="194" t="s">
        <v>1521</v>
      </c>
      <c r="G142" s="498" t="s">
        <v>1553</v>
      </c>
      <c r="H142" s="7" t="s">
        <v>497</v>
      </c>
      <c r="I142" s="260">
        <v>210</v>
      </c>
      <c r="J142" s="260">
        <v>17507</v>
      </c>
      <c r="K142" s="623">
        <f t="shared" si="15"/>
        <v>3676470</v>
      </c>
      <c r="L142" s="196" t="s">
        <v>284</v>
      </c>
      <c r="M142" s="196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3"/>
      <c r="AB142" s="213"/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1</v>
      </c>
      <c r="C143" s="193">
        <f t="shared" si="14"/>
        <v>40938</v>
      </c>
      <c r="D143" s="193" t="s">
        <v>1597</v>
      </c>
      <c r="E143" s="193">
        <v>40938</v>
      </c>
      <c r="F143" s="194" t="s">
        <v>1518</v>
      </c>
      <c r="G143" s="498" t="s">
        <v>1553</v>
      </c>
      <c r="H143" s="7" t="s">
        <v>497</v>
      </c>
      <c r="I143" s="260">
        <v>250</v>
      </c>
      <c r="J143" s="260">
        <v>19723</v>
      </c>
      <c r="K143" s="623">
        <f t="shared" si="15"/>
        <v>4930750</v>
      </c>
      <c r="L143" s="196" t="s">
        <v>284</v>
      </c>
      <c r="M143" s="196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1</v>
      </c>
      <c r="C144" s="193">
        <f t="shared" si="14"/>
        <v>40938</v>
      </c>
      <c r="D144" s="193" t="s">
        <v>1597</v>
      </c>
      <c r="E144" s="193">
        <v>40938</v>
      </c>
      <c r="F144" s="194" t="s">
        <v>550</v>
      </c>
      <c r="G144" s="498" t="s">
        <v>1553</v>
      </c>
      <c r="H144" s="7" t="s">
        <v>497</v>
      </c>
      <c r="I144" s="260"/>
      <c r="J144" s="260"/>
      <c r="K144" s="623">
        <v>3842415</v>
      </c>
      <c r="L144" s="196" t="s">
        <v>284</v>
      </c>
      <c r="M144" s="196" t="s">
        <v>496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1</v>
      </c>
      <c r="C145" s="748">
        <f t="shared" si="14"/>
        <v>40939</v>
      </c>
      <c r="D145" s="748" t="s">
        <v>368</v>
      </c>
      <c r="E145" s="861">
        <v>40939</v>
      </c>
      <c r="F145" s="749" t="s">
        <v>1587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1</v>
      </c>
      <c r="C146" s="748">
        <f t="shared" si="14"/>
        <v>40939</v>
      </c>
      <c r="D146" s="748" t="s">
        <v>368</v>
      </c>
      <c r="E146" s="861">
        <v>40939</v>
      </c>
      <c r="F146" s="749" t="s">
        <v>512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1</v>
      </c>
      <c r="C147" s="748">
        <f t="shared" si="14"/>
        <v>40939</v>
      </c>
      <c r="D147" s="748" t="s">
        <v>418</v>
      </c>
      <c r="E147" s="861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287</v>
      </c>
      <c r="M147" s="752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1</v>
      </c>
      <c r="C148" s="193">
        <f t="shared" si="14"/>
        <v>40939</v>
      </c>
      <c r="D148" s="193" t="s">
        <v>1598</v>
      </c>
      <c r="E148" s="193">
        <v>40939</v>
      </c>
      <c r="F148" s="194" t="s">
        <v>1500</v>
      </c>
      <c r="G148" s="498" t="s">
        <v>1554</v>
      </c>
      <c r="H148" s="7" t="s">
        <v>497</v>
      </c>
      <c r="I148" s="260">
        <v>130</v>
      </c>
      <c r="J148" s="260">
        <v>13172</v>
      </c>
      <c r="K148" s="623">
        <f>ROUND(I148*J148,0)</f>
        <v>1712360</v>
      </c>
      <c r="L148" s="196" t="s">
        <v>284</v>
      </c>
      <c r="M148" s="196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3"/>
      <c r="AB148" s="213"/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1</v>
      </c>
      <c r="C149" s="193">
        <f t="shared" si="14"/>
        <v>40939</v>
      </c>
      <c r="D149" s="193" t="s">
        <v>1598</v>
      </c>
      <c r="E149" s="193">
        <v>40939</v>
      </c>
      <c r="F149" s="194" t="s">
        <v>1558</v>
      </c>
      <c r="G149" s="498" t="s">
        <v>1554</v>
      </c>
      <c r="H149" s="7" t="s">
        <v>497</v>
      </c>
      <c r="I149" s="260">
        <v>12</v>
      </c>
      <c r="J149" s="260">
        <f>K149/I149</f>
        <v>16300</v>
      </c>
      <c r="K149" s="623">
        <v>195600</v>
      </c>
      <c r="L149" s="196" t="s">
        <v>284</v>
      </c>
      <c r="M149" s="196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3"/>
      <c r="AB149" s="213"/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1</v>
      </c>
      <c r="C150" s="193">
        <f t="shared" si="14"/>
        <v>40939</v>
      </c>
      <c r="D150" s="193" t="s">
        <v>1598</v>
      </c>
      <c r="E150" s="193">
        <v>40939</v>
      </c>
      <c r="F150" s="194" t="s">
        <v>1552</v>
      </c>
      <c r="G150" s="498" t="s">
        <v>1554</v>
      </c>
      <c r="H150" s="7" t="s">
        <v>497</v>
      </c>
      <c r="I150" s="260">
        <v>140</v>
      </c>
      <c r="J150" s="260">
        <v>18708</v>
      </c>
      <c r="K150" s="623">
        <f t="shared" ref="K150:K157" si="16">ROUND(I150*J150,0)</f>
        <v>2619120</v>
      </c>
      <c r="L150" s="196" t="s">
        <v>284</v>
      </c>
      <c r="M150" s="196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3"/>
      <c r="AB150" s="213"/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3">
        <f t="shared" si="14"/>
        <v>40939</v>
      </c>
      <c r="D151" s="193" t="s">
        <v>1598</v>
      </c>
      <c r="E151" s="193">
        <v>40939</v>
      </c>
      <c r="F151" s="194" t="s">
        <v>1518</v>
      </c>
      <c r="G151" s="498" t="s">
        <v>1554</v>
      </c>
      <c r="H151" s="7" t="s">
        <v>497</v>
      </c>
      <c r="I151" s="260">
        <v>180</v>
      </c>
      <c r="J151" s="260">
        <v>19723</v>
      </c>
      <c r="K151" s="623">
        <f t="shared" si="16"/>
        <v>3550140</v>
      </c>
      <c r="L151" s="196" t="s">
        <v>284</v>
      </c>
      <c r="M151" s="196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 t="shared" si="17"/>
        <v>1</v>
      </c>
      <c r="C152" s="193">
        <f t="shared" si="14"/>
        <v>40939</v>
      </c>
      <c r="D152" s="193" t="s">
        <v>1598</v>
      </c>
      <c r="E152" s="193">
        <v>40939</v>
      </c>
      <c r="F152" s="194" t="s">
        <v>1519</v>
      </c>
      <c r="G152" s="498" t="s">
        <v>1554</v>
      </c>
      <c r="H152" s="7" t="s">
        <v>497</v>
      </c>
      <c r="I152" s="260">
        <v>310</v>
      </c>
      <c r="J152" s="260">
        <v>19819</v>
      </c>
      <c r="K152" s="623">
        <f t="shared" si="16"/>
        <v>6143890</v>
      </c>
      <c r="L152" s="196" t="s">
        <v>284</v>
      </c>
      <c r="M152" s="196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3"/>
      <c r="AB152" s="213"/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 t="shared" si="17"/>
        <v>1</v>
      </c>
      <c r="C153" s="193">
        <f t="shared" si="14"/>
        <v>40939</v>
      </c>
      <c r="D153" s="193" t="s">
        <v>1598</v>
      </c>
      <c r="E153" s="193">
        <v>40939</v>
      </c>
      <c r="F153" s="194" t="s">
        <v>1528</v>
      </c>
      <c r="G153" s="498" t="s">
        <v>1554</v>
      </c>
      <c r="H153" s="7" t="s">
        <v>497</v>
      </c>
      <c r="I153" s="260">
        <v>160</v>
      </c>
      <c r="J153" s="260">
        <v>17110</v>
      </c>
      <c r="K153" s="623">
        <f t="shared" si="16"/>
        <v>2737600</v>
      </c>
      <c r="L153" s="196" t="s">
        <v>284</v>
      </c>
      <c r="M153" s="196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3"/>
      <c r="AB153" s="213"/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 t="shared" si="17"/>
        <v>1</v>
      </c>
      <c r="C154" s="193">
        <f t="shared" si="14"/>
        <v>40939</v>
      </c>
      <c r="D154" s="193" t="s">
        <v>1598</v>
      </c>
      <c r="E154" s="193">
        <v>40939</v>
      </c>
      <c r="F154" s="194" t="s">
        <v>1524</v>
      </c>
      <c r="G154" s="498" t="s">
        <v>1554</v>
      </c>
      <c r="H154" s="7" t="s">
        <v>497</v>
      </c>
      <c r="I154" s="260">
        <v>270</v>
      </c>
      <c r="J154" s="260">
        <v>18107</v>
      </c>
      <c r="K154" s="623">
        <f t="shared" si="16"/>
        <v>4888890</v>
      </c>
      <c r="L154" s="196" t="s">
        <v>284</v>
      </c>
      <c r="M154" s="196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3"/>
      <c r="AB154" s="213"/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 t="shared" si="17"/>
        <v>1</v>
      </c>
      <c r="C155" s="193">
        <f t="shared" si="14"/>
        <v>40939</v>
      </c>
      <c r="D155" s="193" t="s">
        <v>1598</v>
      </c>
      <c r="E155" s="193">
        <v>40939</v>
      </c>
      <c r="F155" s="194" t="s">
        <v>1518</v>
      </c>
      <c r="G155" s="498" t="s">
        <v>1554</v>
      </c>
      <c r="H155" s="7" t="s">
        <v>497</v>
      </c>
      <c r="I155" s="260">
        <v>151</v>
      </c>
      <c r="J155" s="260">
        <v>19769</v>
      </c>
      <c r="K155" s="623">
        <f t="shared" si="16"/>
        <v>2985119</v>
      </c>
      <c r="L155" s="196" t="s">
        <v>284</v>
      </c>
      <c r="M155" s="196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3"/>
      <c r="AB155" s="213"/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 t="shared" si="17"/>
        <v>1</v>
      </c>
      <c r="C156" s="193">
        <f t="shared" si="14"/>
        <v>40939</v>
      </c>
      <c r="D156" s="193" t="s">
        <v>1598</v>
      </c>
      <c r="E156" s="193">
        <v>40939</v>
      </c>
      <c r="F156" s="194" t="s">
        <v>1526</v>
      </c>
      <c r="G156" s="498" t="s">
        <v>1554</v>
      </c>
      <c r="H156" s="7" t="s">
        <v>497</v>
      </c>
      <c r="I156" s="260">
        <v>60</v>
      </c>
      <c r="J156" s="260">
        <v>20520</v>
      </c>
      <c r="K156" s="623">
        <f t="shared" si="16"/>
        <v>1231200</v>
      </c>
      <c r="L156" s="196" t="s">
        <v>284</v>
      </c>
      <c r="M156" s="196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3"/>
      <c r="AB156" s="213"/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 t="shared" si="17"/>
        <v>1</v>
      </c>
      <c r="C157" s="193">
        <f t="shared" si="14"/>
        <v>40939</v>
      </c>
      <c r="D157" s="193" t="s">
        <v>1598</v>
      </c>
      <c r="E157" s="193">
        <v>40939</v>
      </c>
      <c r="F157" s="194" t="s">
        <v>1500</v>
      </c>
      <c r="G157" s="498" t="s">
        <v>1554</v>
      </c>
      <c r="H157" s="7" t="s">
        <v>497</v>
      </c>
      <c r="I157" s="260">
        <v>150</v>
      </c>
      <c r="J157" s="260">
        <v>13172</v>
      </c>
      <c r="K157" s="623">
        <f t="shared" si="16"/>
        <v>1975800</v>
      </c>
      <c r="L157" s="196" t="s">
        <v>284</v>
      </c>
      <c r="M157" s="196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3"/>
      <c r="AB157" s="213"/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 t="shared" si="17"/>
        <v>1</v>
      </c>
      <c r="C158" s="193">
        <f t="shared" si="14"/>
        <v>40939</v>
      </c>
      <c r="D158" s="193" t="s">
        <v>1598</v>
      </c>
      <c r="E158" s="193">
        <v>40939</v>
      </c>
      <c r="F158" s="194" t="s">
        <v>550</v>
      </c>
      <c r="G158" s="498" t="s">
        <v>1554</v>
      </c>
      <c r="H158" s="7" t="s">
        <v>497</v>
      </c>
      <c r="I158" s="260"/>
      <c r="J158" s="260"/>
      <c r="K158" s="623">
        <v>2803972</v>
      </c>
      <c r="L158" s="196" t="s">
        <v>284</v>
      </c>
      <c r="M158" s="196" t="s">
        <v>496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 t="shared" si="17"/>
        <v>2</v>
      </c>
      <c r="C159" s="186">
        <v>40940</v>
      </c>
      <c r="D159" s="186" t="s">
        <v>419</v>
      </c>
      <c r="E159" s="186">
        <v>40940</v>
      </c>
      <c r="F159" s="191" t="s">
        <v>579</v>
      </c>
      <c r="G159" s="625" t="s">
        <v>408</v>
      </c>
      <c r="H159" s="195" t="s">
        <v>580</v>
      </c>
      <c r="I159" s="260"/>
      <c r="J159" s="260"/>
      <c r="K159" s="623">
        <v>4700000</v>
      </c>
      <c r="L159" s="624" t="s">
        <v>84</v>
      </c>
      <c r="M159" s="624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 t="shared" si="17"/>
        <v>2</v>
      </c>
      <c r="C160" s="193">
        <v>40940</v>
      </c>
      <c r="D160" s="186" t="s">
        <v>419</v>
      </c>
      <c r="E160" s="193">
        <v>40940</v>
      </c>
      <c r="F160" s="191" t="s">
        <v>581</v>
      </c>
      <c r="G160" s="496" t="s">
        <v>408</v>
      </c>
      <c r="H160" s="7" t="s">
        <v>580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 t="shared" si="17"/>
        <v>2</v>
      </c>
      <c r="C161" s="193">
        <v>40941</v>
      </c>
      <c r="D161" s="186" t="s">
        <v>364</v>
      </c>
      <c r="E161" s="193">
        <v>40941</v>
      </c>
      <c r="F161" s="191" t="s">
        <v>366</v>
      </c>
      <c r="G161" s="496" t="s">
        <v>362</v>
      </c>
      <c r="H161" s="7" t="s">
        <v>500</v>
      </c>
      <c r="I161" s="260"/>
      <c r="J161" s="263"/>
      <c r="K161" s="623">
        <v>18632856</v>
      </c>
      <c r="L161" s="196" t="s">
        <v>24</v>
      </c>
      <c r="M161" s="624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 t="shared" si="17"/>
        <v>2</v>
      </c>
      <c r="C162" s="193">
        <v>40941</v>
      </c>
      <c r="D162" s="186" t="s">
        <v>459</v>
      </c>
      <c r="E162" s="193">
        <v>40941</v>
      </c>
      <c r="F162" s="191" t="s">
        <v>371</v>
      </c>
      <c r="G162" s="496" t="s">
        <v>586</v>
      </c>
      <c r="H162" s="7" t="s">
        <v>407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 t="shared" si="17"/>
        <v>2</v>
      </c>
      <c r="C163" s="193">
        <v>40941</v>
      </c>
      <c r="D163" s="186" t="s">
        <v>459</v>
      </c>
      <c r="E163" s="193">
        <v>40941</v>
      </c>
      <c r="F163" s="191" t="s">
        <v>372</v>
      </c>
      <c r="G163" s="496" t="s">
        <v>586</v>
      </c>
      <c r="H163" s="7" t="s">
        <v>407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 t="shared" si="17"/>
        <v>2</v>
      </c>
      <c r="C164" s="193">
        <v>40941</v>
      </c>
      <c r="D164" s="186" t="s">
        <v>438</v>
      </c>
      <c r="E164" s="193">
        <v>40941</v>
      </c>
      <c r="F164" s="191" t="s">
        <v>401</v>
      </c>
      <c r="G164" s="496" t="s">
        <v>586</v>
      </c>
      <c r="H164" s="7" t="s">
        <v>407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 t="shared" si="17"/>
        <v>2</v>
      </c>
      <c r="C165" s="193">
        <v>40942</v>
      </c>
      <c r="D165" s="186" t="s">
        <v>365</v>
      </c>
      <c r="E165" s="193">
        <v>40942</v>
      </c>
      <c r="F165" s="191" t="s">
        <v>401</v>
      </c>
      <c r="G165" s="496" t="s">
        <v>362</v>
      </c>
      <c r="H165" s="7" t="s">
        <v>437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 t="shared" si="17"/>
        <v>2</v>
      </c>
      <c r="C166" s="193">
        <v>40945</v>
      </c>
      <c r="D166" s="186" t="s">
        <v>439</v>
      </c>
      <c r="E166" s="193">
        <v>40945</v>
      </c>
      <c r="F166" s="191" t="s">
        <v>587</v>
      </c>
      <c r="G166" s="496" t="s">
        <v>588</v>
      </c>
      <c r="H166" s="7" t="s">
        <v>563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 t="shared" si="17"/>
        <v>2</v>
      </c>
      <c r="C167" s="193">
        <v>40945</v>
      </c>
      <c r="D167" s="186" t="s">
        <v>439</v>
      </c>
      <c r="E167" s="193">
        <v>40945</v>
      </c>
      <c r="F167" s="191" t="s">
        <v>373</v>
      </c>
      <c r="G167" s="496" t="s">
        <v>588</v>
      </c>
      <c r="H167" s="7" t="s">
        <v>563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 t="shared" si="17"/>
        <v>2</v>
      </c>
      <c r="C168" s="193">
        <f t="shared" ref="C168:C173" si="18">E168</f>
        <v>40946</v>
      </c>
      <c r="D168" s="193" t="s">
        <v>1599</v>
      </c>
      <c r="E168" s="193">
        <v>40946</v>
      </c>
      <c r="F168" s="194" t="s">
        <v>1236</v>
      </c>
      <c r="G168" s="498" t="s">
        <v>933</v>
      </c>
      <c r="H168" s="195" t="s">
        <v>597</v>
      </c>
      <c r="I168" s="260">
        <v>600</v>
      </c>
      <c r="J168" s="260">
        <v>20730</v>
      </c>
      <c r="K168" s="623">
        <f>ROUND(I168*J168,0)</f>
        <v>12438000</v>
      </c>
      <c r="L168" s="196" t="s">
        <v>284</v>
      </c>
      <c r="M168" s="196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3"/>
      <c r="AB168" s="213"/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 t="shared" si="17"/>
        <v>2</v>
      </c>
      <c r="C169" s="193">
        <f t="shared" si="18"/>
        <v>40946</v>
      </c>
      <c r="D169" s="193" t="s">
        <v>1599</v>
      </c>
      <c r="E169" s="193">
        <v>40946</v>
      </c>
      <c r="F169" s="194" t="s">
        <v>1208</v>
      </c>
      <c r="G169" s="498" t="s">
        <v>933</v>
      </c>
      <c r="H169" s="195" t="s">
        <v>597</v>
      </c>
      <c r="I169" s="260">
        <v>200</v>
      </c>
      <c r="J169" s="260">
        <v>15720</v>
      </c>
      <c r="K169" s="623">
        <f>ROUND(I169*J169,0)</f>
        <v>3144000</v>
      </c>
      <c r="L169" s="196" t="s">
        <v>284</v>
      </c>
      <c r="M169" s="196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3"/>
      <c r="AB169" s="213"/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 t="shared" si="17"/>
        <v>2</v>
      </c>
      <c r="C170" s="193">
        <f t="shared" si="18"/>
        <v>40946</v>
      </c>
      <c r="D170" s="193" t="s">
        <v>1599</v>
      </c>
      <c r="E170" s="193">
        <v>40946</v>
      </c>
      <c r="F170" s="194" t="s">
        <v>1235</v>
      </c>
      <c r="G170" s="498" t="s">
        <v>933</v>
      </c>
      <c r="H170" s="195" t="s">
        <v>597</v>
      </c>
      <c r="I170" s="260">
        <v>300</v>
      </c>
      <c r="J170" s="260">
        <v>23900</v>
      </c>
      <c r="K170" s="623">
        <f>ROUND(I170*J170,0)</f>
        <v>7170000</v>
      </c>
      <c r="L170" s="196" t="s">
        <v>284</v>
      </c>
      <c r="M170" s="196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3"/>
      <c r="AB170" s="213"/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 t="shared" si="17"/>
        <v>2</v>
      </c>
      <c r="C171" s="193">
        <f t="shared" si="18"/>
        <v>40946</v>
      </c>
      <c r="D171" s="193" t="s">
        <v>1599</v>
      </c>
      <c r="E171" s="193">
        <v>40946</v>
      </c>
      <c r="F171" s="194" t="s">
        <v>934</v>
      </c>
      <c r="G171" s="498" t="s">
        <v>933</v>
      </c>
      <c r="H171" s="195" t="s">
        <v>597</v>
      </c>
      <c r="I171" s="260">
        <v>900</v>
      </c>
      <c r="J171" s="260">
        <v>1653</v>
      </c>
      <c r="K171" s="623">
        <f>ROUND(I171*J171,0)</f>
        <v>1487700</v>
      </c>
      <c r="L171" s="196" t="s">
        <v>284</v>
      </c>
      <c r="M171" s="196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3"/>
      <c r="AB171" s="213"/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 t="shared" si="17"/>
        <v>2</v>
      </c>
      <c r="C172" s="193">
        <f t="shared" si="18"/>
        <v>40946</v>
      </c>
      <c r="D172" s="193" t="s">
        <v>1599</v>
      </c>
      <c r="E172" s="193">
        <v>40946</v>
      </c>
      <c r="F172" s="194" t="s">
        <v>935</v>
      </c>
      <c r="G172" s="498" t="s">
        <v>933</v>
      </c>
      <c r="H172" s="195" t="s">
        <v>597</v>
      </c>
      <c r="I172" s="260">
        <v>900</v>
      </c>
      <c r="J172" s="260">
        <v>1633</v>
      </c>
      <c r="K172" s="623">
        <f>ROUND(I172*J172,0)</f>
        <v>1469700</v>
      </c>
      <c r="L172" s="196" t="s">
        <v>284</v>
      </c>
      <c r="M172" s="196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3"/>
      <c r="AB172" s="213"/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 t="shared" si="17"/>
        <v>2</v>
      </c>
      <c r="C173" s="193">
        <f t="shared" si="18"/>
        <v>40946</v>
      </c>
      <c r="D173" s="193" t="s">
        <v>1599</v>
      </c>
      <c r="E173" s="193">
        <v>40946</v>
      </c>
      <c r="F173" s="194" t="s">
        <v>550</v>
      </c>
      <c r="G173" s="498" t="s">
        <v>933</v>
      </c>
      <c r="H173" s="195" t="s">
        <v>597</v>
      </c>
      <c r="I173" s="260"/>
      <c r="J173" s="260"/>
      <c r="K173" s="623">
        <v>2570940</v>
      </c>
      <c r="L173" s="196" t="s">
        <v>284</v>
      </c>
      <c r="M173" s="196" t="s">
        <v>496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 t="shared" si="17"/>
        <v>2</v>
      </c>
      <c r="C174" s="193">
        <v>40949</v>
      </c>
      <c r="D174" s="186" t="s">
        <v>440</v>
      </c>
      <c r="E174" s="193">
        <v>40949</v>
      </c>
      <c r="F174" s="191" t="s">
        <v>422</v>
      </c>
      <c r="G174" s="496" t="s">
        <v>589</v>
      </c>
      <c r="H174" s="7" t="s">
        <v>571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 t="shared" si="17"/>
        <v>2</v>
      </c>
      <c r="C175" s="193">
        <v>40952</v>
      </c>
      <c r="D175" s="186" t="s">
        <v>442</v>
      </c>
      <c r="E175" s="193">
        <v>40952</v>
      </c>
      <c r="F175" s="191" t="s">
        <v>590</v>
      </c>
      <c r="G175" s="496" t="s">
        <v>591</v>
      </c>
      <c r="H175" s="7" t="s">
        <v>592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 t="shared" si="17"/>
        <v>2</v>
      </c>
      <c r="C176" s="193">
        <v>40952</v>
      </c>
      <c r="D176" s="186" t="s">
        <v>442</v>
      </c>
      <c r="E176" s="193">
        <v>40952</v>
      </c>
      <c r="F176" s="191" t="s">
        <v>593</v>
      </c>
      <c r="G176" s="496" t="s">
        <v>591</v>
      </c>
      <c r="H176" s="7" t="s">
        <v>592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 t="shared" si="17"/>
        <v>2</v>
      </c>
      <c r="C177" s="193">
        <v>40953</v>
      </c>
      <c r="D177" s="186" t="s">
        <v>443</v>
      </c>
      <c r="E177" s="193">
        <v>40953</v>
      </c>
      <c r="F177" s="194" t="s">
        <v>420</v>
      </c>
      <c r="G177" s="496" t="s">
        <v>594</v>
      </c>
      <c r="H177" s="45" t="s">
        <v>595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 t="shared" si="17"/>
        <v>2</v>
      </c>
      <c r="C178" s="193">
        <v>40953</v>
      </c>
      <c r="D178" s="186" t="s">
        <v>443</v>
      </c>
      <c r="E178" s="193">
        <v>40953</v>
      </c>
      <c r="F178" s="194" t="s">
        <v>421</v>
      </c>
      <c r="G178" s="496" t="s">
        <v>594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 t="shared" si="17"/>
        <v>2</v>
      </c>
      <c r="C179" s="186">
        <v>40953</v>
      </c>
      <c r="D179" s="186" t="s">
        <v>444</v>
      </c>
      <c r="E179" s="186">
        <v>40953</v>
      </c>
      <c r="F179" s="191" t="s">
        <v>587</v>
      </c>
      <c r="G179" s="625" t="s">
        <v>596</v>
      </c>
      <c r="H179" s="195" t="s">
        <v>563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 t="shared" si="17"/>
        <v>2</v>
      </c>
      <c r="C180" s="186">
        <v>40953</v>
      </c>
      <c r="D180" s="186" t="s">
        <v>444</v>
      </c>
      <c r="E180" s="186">
        <v>40953</v>
      </c>
      <c r="F180" s="191" t="s">
        <v>373</v>
      </c>
      <c r="G180" s="625" t="s">
        <v>596</v>
      </c>
      <c r="H180" s="7" t="s">
        <v>563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 t="shared" si="17"/>
        <v>2</v>
      </c>
      <c r="C181" s="193">
        <f>E181</f>
        <v>40953</v>
      </c>
      <c r="D181" s="193" t="s">
        <v>1600</v>
      </c>
      <c r="E181" s="193">
        <v>40953</v>
      </c>
      <c r="F181" s="194" t="s">
        <v>936</v>
      </c>
      <c r="G181" s="498" t="s">
        <v>937</v>
      </c>
      <c r="H181" s="7" t="s">
        <v>500</v>
      </c>
      <c r="I181" s="260">
        <v>498</v>
      </c>
      <c r="J181" s="260">
        <v>7600</v>
      </c>
      <c r="K181" s="623">
        <f>ROUND(I181*J181,0)</f>
        <v>3784800</v>
      </c>
      <c r="L181" s="196" t="s">
        <v>284</v>
      </c>
      <c r="M181" s="196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3"/>
      <c r="AB181" s="213"/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 t="shared" si="17"/>
        <v>2</v>
      </c>
      <c r="C182" s="193">
        <f>E182</f>
        <v>40953</v>
      </c>
      <c r="D182" s="193" t="s">
        <v>1600</v>
      </c>
      <c r="E182" s="193">
        <v>40953</v>
      </c>
      <c r="F182" s="194" t="s">
        <v>550</v>
      </c>
      <c r="G182" s="498" t="s">
        <v>937</v>
      </c>
      <c r="H182" s="7" t="s">
        <v>500</v>
      </c>
      <c r="I182" s="260"/>
      <c r="J182" s="260"/>
      <c r="K182" s="623">
        <v>378480</v>
      </c>
      <c r="L182" s="196" t="s">
        <v>284</v>
      </c>
      <c r="M182" s="196" t="s">
        <v>496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 t="shared" si="17"/>
        <v>2</v>
      </c>
      <c r="C183" s="193">
        <f>E183</f>
        <v>40953</v>
      </c>
      <c r="D183" s="193" t="s">
        <v>1643</v>
      </c>
      <c r="E183" s="193">
        <v>40953</v>
      </c>
      <c r="F183" s="194" t="s">
        <v>366</v>
      </c>
      <c r="G183" s="498" t="s">
        <v>937</v>
      </c>
      <c r="H183" s="7" t="s">
        <v>500</v>
      </c>
      <c r="I183" s="260"/>
      <c r="J183" s="260"/>
      <c r="K183" s="623">
        <v>4163280</v>
      </c>
      <c r="L183" s="196" t="s">
        <v>48</v>
      </c>
      <c r="M183" s="196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 t="shared" si="17"/>
        <v>2</v>
      </c>
      <c r="C184" s="193">
        <f>E184</f>
        <v>40953</v>
      </c>
      <c r="D184" s="193" t="s">
        <v>1601</v>
      </c>
      <c r="E184" s="193">
        <v>40953</v>
      </c>
      <c r="F184" s="194" t="s">
        <v>1159</v>
      </c>
      <c r="G184" s="498" t="s">
        <v>1555</v>
      </c>
      <c r="H184" s="7" t="s">
        <v>501</v>
      </c>
      <c r="I184" s="260">
        <v>850</v>
      </c>
      <c r="J184" s="260">
        <v>10900</v>
      </c>
      <c r="K184" s="623">
        <f>ROUND(I184*J184,0)</f>
        <v>9265000</v>
      </c>
      <c r="L184" s="196" t="s">
        <v>284</v>
      </c>
      <c r="M184" s="196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3"/>
      <c r="AB184" s="213"/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 t="shared" si="17"/>
        <v>2</v>
      </c>
      <c r="C185" s="193">
        <f>E185</f>
        <v>40953</v>
      </c>
      <c r="D185" s="193" t="s">
        <v>1601</v>
      </c>
      <c r="E185" s="193">
        <v>40953</v>
      </c>
      <c r="F185" s="194" t="s">
        <v>556</v>
      </c>
      <c r="G185" s="498" t="s">
        <v>1555</v>
      </c>
      <c r="H185" s="7" t="s">
        <v>501</v>
      </c>
      <c r="I185" s="260"/>
      <c r="J185" s="260"/>
      <c r="K185" s="623">
        <v>926500</v>
      </c>
      <c r="L185" s="196" t="s">
        <v>284</v>
      </c>
      <c r="M185" s="196" t="s">
        <v>496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 t="shared" si="17"/>
        <v>2</v>
      </c>
      <c r="C186" s="186">
        <v>40954</v>
      </c>
      <c r="D186" s="186" t="s">
        <v>364</v>
      </c>
      <c r="E186" s="186">
        <v>40954</v>
      </c>
      <c r="F186" s="191" t="s">
        <v>366</v>
      </c>
      <c r="G186" s="625" t="s">
        <v>362</v>
      </c>
      <c r="H186" s="7" t="s">
        <v>498</v>
      </c>
      <c r="I186" s="260"/>
      <c r="J186" s="260"/>
      <c r="K186" s="623">
        <v>14752000</v>
      </c>
      <c r="L186" s="624" t="s">
        <v>24</v>
      </c>
      <c r="M186" s="624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 t="shared" si="17"/>
        <v>2</v>
      </c>
      <c r="C187" s="186">
        <v>40954</v>
      </c>
      <c r="D187" s="186" t="s">
        <v>364</v>
      </c>
      <c r="E187" s="186">
        <v>40954</v>
      </c>
      <c r="F187" s="191" t="s">
        <v>366</v>
      </c>
      <c r="G187" s="625" t="s">
        <v>362</v>
      </c>
      <c r="H187" s="7" t="s">
        <v>497</v>
      </c>
      <c r="I187" s="260"/>
      <c r="J187" s="260"/>
      <c r="K187" s="623">
        <v>125296698</v>
      </c>
      <c r="L187" s="624" t="s">
        <v>24</v>
      </c>
      <c r="M187" s="624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 t="shared" si="17"/>
        <v>2</v>
      </c>
      <c r="C188" s="193">
        <v>40955</v>
      </c>
      <c r="D188" s="186" t="s">
        <v>364</v>
      </c>
      <c r="E188" s="193">
        <v>40955</v>
      </c>
      <c r="F188" s="191" t="s">
        <v>366</v>
      </c>
      <c r="G188" s="498" t="s">
        <v>362</v>
      </c>
      <c r="H188" s="195" t="s">
        <v>597</v>
      </c>
      <c r="I188" s="260"/>
      <c r="J188" s="263"/>
      <c r="K188" s="623">
        <v>28280340</v>
      </c>
      <c r="L188" s="196" t="s">
        <v>24</v>
      </c>
      <c r="M188" s="624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 t="shared" si="17"/>
        <v>2</v>
      </c>
      <c r="C189" s="193">
        <v>40955</v>
      </c>
      <c r="D189" s="186" t="s">
        <v>1644</v>
      </c>
      <c r="E189" s="193">
        <v>40955</v>
      </c>
      <c r="F189" s="191" t="s">
        <v>560</v>
      </c>
      <c r="G189" s="498" t="s">
        <v>362</v>
      </c>
      <c r="H189" s="7" t="s">
        <v>398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 t="shared" si="17"/>
        <v>2</v>
      </c>
      <c r="C190" s="193">
        <v>40955</v>
      </c>
      <c r="D190" s="186" t="s">
        <v>365</v>
      </c>
      <c r="E190" s="193">
        <v>40955</v>
      </c>
      <c r="F190" s="191" t="s">
        <v>401</v>
      </c>
      <c r="G190" s="498" t="s">
        <v>362</v>
      </c>
      <c r="H190" s="7" t="s">
        <v>437</v>
      </c>
      <c r="I190" s="260"/>
      <c r="J190" s="263"/>
      <c r="K190" s="623">
        <v>100000000</v>
      </c>
      <c r="L190" s="624" t="s">
        <v>57</v>
      </c>
      <c r="M190" s="624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 t="shared" si="17"/>
        <v>2</v>
      </c>
      <c r="C191" s="193">
        <v>40955</v>
      </c>
      <c r="D191" s="186" t="s">
        <v>365</v>
      </c>
      <c r="E191" s="193">
        <v>40955</v>
      </c>
      <c r="F191" s="191" t="s">
        <v>367</v>
      </c>
      <c r="G191" s="498" t="s">
        <v>362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 t="shared" si="17"/>
        <v>2</v>
      </c>
      <c r="C192" s="193">
        <v>40955</v>
      </c>
      <c r="D192" s="186" t="s">
        <v>365</v>
      </c>
      <c r="E192" s="193">
        <v>40955</v>
      </c>
      <c r="F192" s="191" t="s">
        <v>1478</v>
      </c>
      <c r="G192" s="498" t="s">
        <v>362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 t="shared" si="17"/>
        <v>2</v>
      </c>
      <c r="C193" s="193">
        <v>40955</v>
      </c>
      <c r="D193" s="186" t="s">
        <v>460</v>
      </c>
      <c r="E193" s="193">
        <v>40955</v>
      </c>
      <c r="F193" s="191" t="s">
        <v>404</v>
      </c>
      <c r="G193" s="498" t="s">
        <v>598</v>
      </c>
      <c r="H193" s="7" t="s">
        <v>406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 t="shared" si="17"/>
        <v>2</v>
      </c>
      <c r="C194" s="193">
        <v>40955</v>
      </c>
      <c r="D194" s="186" t="s">
        <v>460</v>
      </c>
      <c r="E194" s="193">
        <v>40955</v>
      </c>
      <c r="F194" s="191" t="s">
        <v>405</v>
      </c>
      <c r="G194" s="498" t="s">
        <v>598</v>
      </c>
      <c r="H194" s="7" t="s">
        <v>406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 t="shared" si="17"/>
        <v>2</v>
      </c>
      <c r="C195" s="193">
        <v>40955</v>
      </c>
      <c r="D195" s="186" t="s">
        <v>445</v>
      </c>
      <c r="E195" s="193">
        <v>40955</v>
      </c>
      <c r="F195" s="191" t="s">
        <v>401</v>
      </c>
      <c r="G195" s="498" t="s">
        <v>598</v>
      </c>
      <c r="H195" s="7" t="s">
        <v>406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 t="shared" si="17"/>
        <v>2</v>
      </c>
      <c r="C196" s="193">
        <v>40956</v>
      </c>
      <c r="D196" s="186" t="s">
        <v>364</v>
      </c>
      <c r="E196" s="193">
        <v>40956</v>
      </c>
      <c r="F196" s="191" t="s">
        <v>599</v>
      </c>
      <c r="G196" s="498" t="s">
        <v>362</v>
      </c>
      <c r="H196" s="7" t="s">
        <v>437</v>
      </c>
      <c r="I196" s="262"/>
      <c r="J196" s="263"/>
      <c r="K196" s="623">
        <v>100000000</v>
      </c>
      <c r="L196" s="196" t="s">
        <v>24</v>
      </c>
      <c r="M196" s="624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 t="shared" si="17"/>
        <v>2</v>
      </c>
      <c r="C197" s="193">
        <v>40956</v>
      </c>
      <c r="D197" s="186" t="s">
        <v>447</v>
      </c>
      <c r="E197" s="193">
        <v>40956</v>
      </c>
      <c r="F197" s="191" t="s">
        <v>572</v>
      </c>
      <c r="G197" s="498" t="s">
        <v>600</v>
      </c>
      <c r="H197" s="7" t="s">
        <v>574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 t="shared" si="17"/>
        <v>2</v>
      </c>
      <c r="C198" s="193">
        <v>40956</v>
      </c>
      <c r="D198" s="186" t="s">
        <v>447</v>
      </c>
      <c r="E198" s="193">
        <v>40956</v>
      </c>
      <c r="F198" s="191" t="s">
        <v>575</v>
      </c>
      <c r="G198" s="498" t="s">
        <v>600</v>
      </c>
      <c r="H198" s="7" t="s">
        <v>574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 t="shared" si="17"/>
        <v>2</v>
      </c>
      <c r="C199" s="193">
        <f>E199</f>
        <v>40956</v>
      </c>
      <c r="D199" s="193" t="s">
        <v>1602</v>
      </c>
      <c r="E199" s="193">
        <v>40956</v>
      </c>
      <c r="F199" s="194" t="s">
        <v>552</v>
      </c>
      <c r="G199" s="498" t="s">
        <v>938</v>
      </c>
      <c r="H199" s="7" t="s">
        <v>634</v>
      </c>
      <c r="I199" s="260">
        <v>500</v>
      </c>
      <c r="J199" s="260">
        <v>11500</v>
      </c>
      <c r="K199" s="623">
        <f>ROUND(I199*J199,0)</f>
        <v>5750000</v>
      </c>
      <c r="L199" s="196" t="s">
        <v>284</v>
      </c>
      <c r="M199" s="196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3"/>
      <c r="AB199" s="213"/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 t="shared" si="17"/>
        <v>2</v>
      </c>
      <c r="C200" s="193">
        <f>E200</f>
        <v>40956</v>
      </c>
      <c r="D200" s="193" t="s">
        <v>1602</v>
      </c>
      <c r="E200" s="193">
        <v>40956</v>
      </c>
      <c r="F200" s="194" t="s">
        <v>556</v>
      </c>
      <c r="G200" s="498" t="s">
        <v>938</v>
      </c>
      <c r="H200" s="7" t="s">
        <v>634</v>
      </c>
      <c r="I200" s="260"/>
      <c r="J200" s="260"/>
      <c r="K200" s="623">
        <v>575000</v>
      </c>
      <c r="L200" s="196" t="s">
        <v>284</v>
      </c>
      <c r="M200" s="196" t="s">
        <v>496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 t="shared" si="17"/>
        <v>2</v>
      </c>
      <c r="C201" s="193">
        <f>E201</f>
        <v>40959</v>
      </c>
      <c r="D201" s="193" t="s">
        <v>1603</v>
      </c>
      <c r="E201" s="193">
        <v>40959</v>
      </c>
      <c r="F201" s="194" t="s">
        <v>1159</v>
      </c>
      <c r="G201" s="498" t="s">
        <v>1556</v>
      </c>
      <c r="H201" s="7" t="s">
        <v>501</v>
      </c>
      <c r="I201" s="260">
        <v>930</v>
      </c>
      <c r="J201" s="260">
        <v>10900</v>
      </c>
      <c r="K201" s="623">
        <f>ROUND(I201*J201,0)</f>
        <v>10137000</v>
      </c>
      <c r="L201" s="196" t="s">
        <v>284</v>
      </c>
      <c r="M201" s="196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3"/>
      <c r="AB201" s="213"/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 t="shared" si="17"/>
        <v>2</v>
      </c>
      <c r="C202" s="193">
        <f>E202</f>
        <v>40959</v>
      </c>
      <c r="D202" s="193" t="s">
        <v>1603</v>
      </c>
      <c r="E202" s="193">
        <v>40959</v>
      </c>
      <c r="F202" s="194" t="s">
        <v>1559</v>
      </c>
      <c r="G202" s="498" t="s">
        <v>1556</v>
      </c>
      <c r="H202" s="7" t="s">
        <v>501</v>
      </c>
      <c r="I202" s="260">
        <v>990</v>
      </c>
      <c r="J202" s="260">
        <v>17900</v>
      </c>
      <c r="K202" s="623">
        <f>ROUND(I202*J202,0)</f>
        <v>17721000</v>
      </c>
      <c r="L202" s="196" t="s">
        <v>284</v>
      </c>
      <c r="M202" s="196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3"/>
      <c r="AB202" s="213"/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 t="shared" si="17"/>
        <v>2</v>
      </c>
      <c r="C203" s="193">
        <f>E203</f>
        <v>40959</v>
      </c>
      <c r="D203" s="193" t="s">
        <v>1603</v>
      </c>
      <c r="E203" s="193">
        <v>40959</v>
      </c>
      <c r="F203" s="194" t="s">
        <v>556</v>
      </c>
      <c r="G203" s="498" t="s">
        <v>1556</v>
      </c>
      <c r="H203" s="7" t="s">
        <v>501</v>
      </c>
      <c r="I203" s="260"/>
      <c r="J203" s="260"/>
      <c r="K203" s="623">
        <v>2785800</v>
      </c>
      <c r="L203" s="196" t="s">
        <v>284</v>
      </c>
      <c r="M203" s="196" t="s">
        <v>496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 t="shared" si="17"/>
        <v>2</v>
      </c>
      <c r="C204" s="193">
        <v>40960</v>
      </c>
      <c r="D204" s="186" t="s">
        <v>1645</v>
      </c>
      <c r="E204" s="193">
        <v>40960</v>
      </c>
      <c r="F204" s="194" t="s">
        <v>560</v>
      </c>
      <c r="G204" s="498" t="s">
        <v>362</v>
      </c>
      <c r="H204" s="7" t="s">
        <v>398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 t="shared" si="17"/>
        <v>2</v>
      </c>
      <c r="C205" s="193">
        <v>40960</v>
      </c>
      <c r="D205" s="186" t="s">
        <v>365</v>
      </c>
      <c r="E205" s="193">
        <v>40960</v>
      </c>
      <c r="F205" s="194" t="s">
        <v>401</v>
      </c>
      <c r="G205" s="498" t="s">
        <v>362</v>
      </c>
      <c r="H205" s="7" t="s">
        <v>437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 t="shared" si="17"/>
        <v>2</v>
      </c>
      <c r="C206" s="193">
        <v>40960</v>
      </c>
      <c r="D206" s="186" t="s">
        <v>365</v>
      </c>
      <c r="E206" s="193">
        <v>40960</v>
      </c>
      <c r="F206" s="194" t="s">
        <v>367</v>
      </c>
      <c r="G206" s="496" t="s">
        <v>362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 t="shared" si="17"/>
        <v>2</v>
      </c>
      <c r="C207" s="193">
        <v>40960</v>
      </c>
      <c r="D207" s="186" t="s">
        <v>365</v>
      </c>
      <c r="E207" s="193">
        <v>40960</v>
      </c>
      <c r="F207" s="194" t="s">
        <v>1478</v>
      </c>
      <c r="G207" s="496" t="s">
        <v>362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 t="shared" si="17"/>
        <v>2</v>
      </c>
      <c r="C208" s="193">
        <f>E208</f>
        <v>40962</v>
      </c>
      <c r="D208" s="193" t="s">
        <v>1604</v>
      </c>
      <c r="E208" s="193">
        <v>40962</v>
      </c>
      <c r="F208" s="194" t="s">
        <v>1492</v>
      </c>
      <c r="G208" s="498" t="s">
        <v>939</v>
      </c>
      <c r="H208" s="195" t="s">
        <v>940</v>
      </c>
      <c r="I208" s="260">
        <v>100</v>
      </c>
      <c r="J208" s="260">
        <v>9470</v>
      </c>
      <c r="K208" s="623">
        <f>ROUND(I208*J208,0)</f>
        <v>947000</v>
      </c>
      <c r="L208" s="196" t="s">
        <v>284</v>
      </c>
      <c r="M208" s="196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3"/>
      <c r="AB208" s="213"/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 t="shared" si="17"/>
        <v>2</v>
      </c>
      <c r="C209" s="193">
        <f>E209</f>
        <v>40962</v>
      </c>
      <c r="D209" s="193" t="s">
        <v>1604</v>
      </c>
      <c r="E209" s="193">
        <v>40962</v>
      </c>
      <c r="F209" s="194" t="s">
        <v>556</v>
      </c>
      <c r="G209" s="498" t="s">
        <v>939</v>
      </c>
      <c r="H209" s="195" t="s">
        <v>940</v>
      </c>
      <c r="I209" s="260"/>
      <c r="J209" s="260"/>
      <c r="K209" s="623">
        <v>94700</v>
      </c>
      <c r="L209" s="196" t="s">
        <v>284</v>
      </c>
      <c r="M209" s="196" t="s">
        <v>496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 t="shared" si="17"/>
        <v>2</v>
      </c>
      <c r="C210" s="193">
        <f>E210</f>
        <v>40962</v>
      </c>
      <c r="D210" s="193" t="s">
        <v>1646</v>
      </c>
      <c r="E210" s="193">
        <v>40962</v>
      </c>
      <c r="F210" s="194" t="s">
        <v>366</v>
      </c>
      <c r="G210" s="498" t="s">
        <v>939</v>
      </c>
      <c r="H210" s="195" t="s">
        <v>940</v>
      </c>
      <c r="I210" s="260"/>
      <c r="J210" s="260"/>
      <c r="K210" s="623">
        <v>1041700</v>
      </c>
      <c r="L210" s="196" t="s">
        <v>48</v>
      </c>
      <c r="M210" s="196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 t="shared" si="17"/>
        <v>2</v>
      </c>
      <c r="C211" s="193">
        <v>40963</v>
      </c>
      <c r="D211" s="186" t="s">
        <v>448</v>
      </c>
      <c r="E211" s="193">
        <v>40963</v>
      </c>
      <c r="F211" s="194" t="s">
        <v>374</v>
      </c>
      <c r="G211" s="496" t="s">
        <v>601</v>
      </c>
      <c r="H211" s="45" t="s">
        <v>602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 t="shared" si="17"/>
        <v>2</v>
      </c>
      <c r="C212" s="193">
        <f>E212</f>
        <v>40963</v>
      </c>
      <c r="D212" s="193" t="s">
        <v>1605</v>
      </c>
      <c r="E212" s="193">
        <v>40963</v>
      </c>
      <c r="F212" s="194" t="s">
        <v>1561</v>
      </c>
      <c r="G212" s="498" t="s">
        <v>1560</v>
      </c>
      <c r="H212" s="195" t="s">
        <v>597</v>
      </c>
      <c r="I212" s="260">
        <v>200</v>
      </c>
      <c r="J212" s="260">
        <v>15720</v>
      </c>
      <c r="K212" s="623">
        <f>ROUND(I212*J212,0)</f>
        <v>3144000</v>
      </c>
      <c r="L212" s="196" t="s">
        <v>284</v>
      </c>
      <c r="M212" s="196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3"/>
      <c r="AB212" s="213"/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 t="shared" si="17"/>
        <v>2</v>
      </c>
      <c r="C213" s="193">
        <f>E213</f>
        <v>40963</v>
      </c>
      <c r="D213" s="193" t="s">
        <v>1605</v>
      </c>
      <c r="E213" s="193">
        <v>40963</v>
      </c>
      <c r="F213" s="194" t="s">
        <v>1562</v>
      </c>
      <c r="G213" s="498" t="s">
        <v>1560</v>
      </c>
      <c r="H213" s="195" t="s">
        <v>597</v>
      </c>
      <c r="I213" s="260">
        <v>200</v>
      </c>
      <c r="J213" s="260">
        <v>1000</v>
      </c>
      <c r="K213" s="623">
        <f>ROUND(I213*J213,0)</f>
        <v>200000</v>
      </c>
      <c r="L213" s="196" t="s">
        <v>284</v>
      </c>
      <c r="M213" s="196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3"/>
      <c r="AB213" s="213"/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 t="shared" si="17"/>
        <v>2</v>
      </c>
      <c r="C214" s="193">
        <f>E214</f>
        <v>40963</v>
      </c>
      <c r="D214" s="193" t="s">
        <v>1605</v>
      </c>
      <c r="E214" s="193">
        <v>40963</v>
      </c>
      <c r="F214" s="194" t="s">
        <v>556</v>
      </c>
      <c r="G214" s="498" t="s">
        <v>1560</v>
      </c>
      <c r="H214" s="195" t="s">
        <v>597</v>
      </c>
      <c r="I214" s="260"/>
      <c r="J214" s="260"/>
      <c r="K214" s="623">
        <v>334400</v>
      </c>
      <c r="L214" s="196" t="s">
        <v>284</v>
      </c>
      <c r="M214" s="196" t="s">
        <v>496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3">
        <f>E215</f>
        <v>40963</v>
      </c>
      <c r="D215" s="193" t="s">
        <v>1647</v>
      </c>
      <c r="E215" s="193">
        <v>40963</v>
      </c>
      <c r="F215" s="194" t="s">
        <v>366</v>
      </c>
      <c r="G215" s="498" t="s">
        <v>1560</v>
      </c>
      <c r="H215" s="195" t="s">
        <v>597</v>
      </c>
      <c r="I215" s="260"/>
      <c r="J215" s="260"/>
      <c r="K215" s="623">
        <v>3678400</v>
      </c>
      <c r="L215" s="196" t="s">
        <v>48</v>
      </c>
      <c r="M215" s="196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 t="shared" si="19"/>
        <v>2</v>
      </c>
      <c r="C216" s="193">
        <v>40964</v>
      </c>
      <c r="D216" s="186" t="s">
        <v>364</v>
      </c>
      <c r="E216" s="193">
        <v>40964</v>
      </c>
      <c r="F216" s="194" t="s">
        <v>399</v>
      </c>
      <c r="G216" s="496" t="s">
        <v>362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 t="shared" si="19"/>
        <v>2</v>
      </c>
      <c r="C217" s="193">
        <f t="shared" ref="C217:C245" si="20">E217</f>
        <v>40965</v>
      </c>
      <c r="D217" s="193" t="s">
        <v>1606</v>
      </c>
      <c r="E217" s="193">
        <v>40965</v>
      </c>
      <c r="F217" s="194" t="s">
        <v>1498</v>
      </c>
      <c r="G217" s="498" t="s">
        <v>1497</v>
      </c>
      <c r="H217" s="7" t="s">
        <v>497</v>
      </c>
      <c r="I217" s="260">
        <v>735</v>
      </c>
      <c r="J217" s="260">
        <v>14299</v>
      </c>
      <c r="K217" s="623">
        <f t="shared" ref="K217:K244" si="21">ROUND(I217*J217,0)</f>
        <v>10509765</v>
      </c>
      <c r="L217" s="196" t="s">
        <v>284</v>
      </c>
      <c r="M217" s="196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3"/>
      <c r="AB217" s="213"/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 t="shared" si="19"/>
        <v>2</v>
      </c>
      <c r="C218" s="193">
        <f t="shared" si="20"/>
        <v>40965</v>
      </c>
      <c r="D218" s="193" t="s">
        <v>1606</v>
      </c>
      <c r="E218" s="193">
        <v>40965</v>
      </c>
      <c r="F218" s="194" t="s">
        <v>1499</v>
      </c>
      <c r="G218" s="498" t="s">
        <v>1497</v>
      </c>
      <c r="H218" s="7" t="s">
        <v>497</v>
      </c>
      <c r="I218" s="260">
        <v>2</v>
      </c>
      <c r="J218" s="260">
        <v>7146</v>
      </c>
      <c r="K218" s="623">
        <f t="shared" si="21"/>
        <v>14292</v>
      </c>
      <c r="L218" s="196" t="s">
        <v>284</v>
      </c>
      <c r="M218" s="196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3"/>
      <c r="AB218" s="213"/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 t="shared" si="19"/>
        <v>2</v>
      </c>
      <c r="C219" s="193">
        <f t="shared" si="20"/>
        <v>40965</v>
      </c>
      <c r="D219" s="193" t="s">
        <v>1606</v>
      </c>
      <c r="E219" s="193">
        <v>40965</v>
      </c>
      <c r="F219" s="194" t="s">
        <v>1500</v>
      </c>
      <c r="G219" s="498" t="s">
        <v>1497</v>
      </c>
      <c r="H219" s="7" t="s">
        <v>497</v>
      </c>
      <c r="I219" s="260">
        <v>2</v>
      </c>
      <c r="J219" s="260">
        <v>13172</v>
      </c>
      <c r="K219" s="623">
        <f t="shared" si="21"/>
        <v>26344</v>
      </c>
      <c r="L219" s="196" t="s">
        <v>284</v>
      </c>
      <c r="M219" s="196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 t="shared" si="19"/>
        <v>2</v>
      </c>
      <c r="C220" s="193">
        <f t="shared" si="20"/>
        <v>40965</v>
      </c>
      <c r="D220" s="193" t="s">
        <v>1606</v>
      </c>
      <c r="E220" s="193">
        <v>40965</v>
      </c>
      <c r="F220" s="194" t="s">
        <v>1501</v>
      </c>
      <c r="G220" s="498" t="s">
        <v>1497</v>
      </c>
      <c r="H220" s="7" t="s">
        <v>497</v>
      </c>
      <c r="I220" s="260">
        <v>1</v>
      </c>
      <c r="J220" s="260">
        <v>5827</v>
      </c>
      <c r="K220" s="623">
        <f t="shared" si="21"/>
        <v>5827</v>
      </c>
      <c r="L220" s="196" t="s">
        <v>284</v>
      </c>
      <c r="M220" s="196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 t="shared" si="19"/>
        <v>2</v>
      </c>
      <c r="C221" s="193">
        <f t="shared" si="20"/>
        <v>40965</v>
      </c>
      <c r="D221" s="193" t="s">
        <v>1606</v>
      </c>
      <c r="E221" s="193">
        <v>40965</v>
      </c>
      <c r="F221" s="194" t="s">
        <v>1502</v>
      </c>
      <c r="G221" s="498" t="s">
        <v>1497</v>
      </c>
      <c r="H221" s="7" t="s">
        <v>497</v>
      </c>
      <c r="I221" s="260">
        <v>1</v>
      </c>
      <c r="J221" s="260">
        <v>10323</v>
      </c>
      <c r="K221" s="623">
        <f t="shared" si="21"/>
        <v>10323</v>
      </c>
      <c r="L221" s="196" t="s">
        <v>284</v>
      </c>
      <c r="M221" s="196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3"/>
      <c r="AB221" s="213"/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 t="shared" si="19"/>
        <v>2</v>
      </c>
      <c r="C222" s="193">
        <f t="shared" si="20"/>
        <v>40965</v>
      </c>
      <c r="D222" s="193" t="s">
        <v>1606</v>
      </c>
      <c r="E222" s="193">
        <v>40965</v>
      </c>
      <c r="F222" s="194" t="s">
        <v>1503</v>
      </c>
      <c r="G222" s="498" t="s">
        <v>1497</v>
      </c>
      <c r="H222" s="7" t="s">
        <v>497</v>
      </c>
      <c r="I222" s="260">
        <v>1</v>
      </c>
      <c r="J222" s="260">
        <v>8416</v>
      </c>
      <c r="K222" s="623">
        <f t="shared" si="21"/>
        <v>8416</v>
      </c>
      <c r="L222" s="196" t="s">
        <v>284</v>
      </c>
      <c r="M222" s="196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 t="shared" si="19"/>
        <v>2</v>
      </c>
      <c r="C223" s="193">
        <f t="shared" si="20"/>
        <v>40965</v>
      </c>
      <c r="D223" s="193" t="s">
        <v>1606</v>
      </c>
      <c r="E223" s="193">
        <v>40965</v>
      </c>
      <c r="F223" s="194" t="s">
        <v>1504</v>
      </c>
      <c r="G223" s="498" t="s">
        <v>1497</v>
      </c>
      <c r="H223" s="7" t="s">
        <v>497</v>
      </c>
      <c r="I223" s="260">
        <v>1</v>
      </c>
      <c r="J223" s="260">
        <v>9171</v>
      </c>
      <c r="K223" s="623">
        <f t="shared" si="21"/>
        <v>9171</v>
      </c>
      <c r="L223" s="196" t="s">
        <v>284</v>
      </c>
      <c r="M223" s="196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3"/>
      <c r="AB223" s="213"/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 t="shared" si="19"/>
        <v>2</v>
      </c>
      <c r="C224" s="193">
        <f t="shared" si="20"/>
        <v>40965</v>
      </c>
      <c r="D224" s="193" t="s">
        <v>1606</v>
      </c>
      <c r="E224" s="193">
        <v>40965</v>
      </c>
      <c r="F224" s="194" t="s">
        <v>1505</v>
      </c>
      <c r="G224" s="498" t="s">
        <v>1497</v>
      </c>
      <c r="H224" s="7" t="s">
        <v>497</v>
      </c>
      <c r="I224" s="260">
        <v>1</v>
      </c>
      <c r="J224" s="260">
        <v>8814</v>
      </c>
      <c r="K224" s="623">
        <f t="shared" si="21"/>
        <v>8814</v>
      </c>
      <c r="L224" s="196" t="s">
        <v>284</v>
      </c>
      <c r="M224" s="196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3"/>
      <c r="AB224" s="213"/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 t="shared" si="19"/>
        <v>2</v>
      </c>
      <c r="C225" s="193">
        <f t="shared" si="20"/>
        <v>40965</v>
      </c>
      <c r="D225" s="193" t="s">
        <v>1606</v>
      </c>
      <c r="E225" s="193">
        <v>40965</v>
      </c>
      <c r="F225" s="194" t="s">
        <v>1506</v>
      </c>
      <c r="G225" s="498" t="s">
        <v>1497</v>
      </c>
      <c r="H225" s="7" t="s">
        <v>497</v>
      </c>
      <c r="I225" s="260">
        <v>167</v>
      </c>
      <c r="J225" s="260">
        <v>9650</v>
      </c>
      <c r="K225" s="623">
        <f t="shared" si="21"/>
        <v>1611550</v>
      </c>
      <c r="L225" s="196" t="s">
        <v>284</v>
      </c>
      <c r="M225" s="196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 t="shared" si="19"/>
        <v>2</v>
      </c>
      <c r="C226" s="193">
        <f t="shared" si="20"/>
        <v>40965</v>
      </c>
      <c r="D226" s="193" t="s">
        <v>1606</v>
      </c>
      <c r="E226" s="193">
        <v>40965</v>
      </c>
      <c r="F226" s="194" t="s">
        <v>1507</v>
      </c>
      <c r="G226" s="498" t="s">
        <v>1497</v>
      </c>
      <c r="H226" s="7" t="s">
        <v>497</v>
      </c>
      <c r="I226" s="260">
        <v>364</v>
      </c>
      <c r="J226" s="260">
        <v>10655</v>
      </c>
      <c r="K226" s="623">
        <f t="shared" si="21"/>
        <v>3878420</v>
      </c>
      <c r="L226" s="196" t="s">
        <v>284</v>
      </c>
      <c r="M226" s="196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3"/>
      <c r="AB226" s="213"/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 t="shared" si="19"/>
        <v>2</v>
      </c>
      <c r="C227" s="193">
        <f t="shared" si="20"/>
        <v>40965</v>
      </c>
      <c r="D227" s="193" t="s">
        <v>1606</v>
      </c>
      <c r="E227" s="193">
        <v>40965</v>
      </c>
      <c r="F227" s="194" t="s">
        <v>1508</v>
      </c>
      <c r="G227" s="498" t="s">
        <v>1497</v>
      </c>
      <c r="H227" s="7" t="s">
        <v>497</v>
      </c>
      <c r="I227" s="260">
        <v>420</v>
      </c>
      <c r="J227" s="260">
        <v>13938</v>
      </c>
      <c r="K227" s="623">
        <f t="shared" si="21"/>
        <v>5853960</v>
      </c>
      <c r="L227" s="196" t="s">
        <v>284</v>
      </c>
      <c r="M227" s="196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 t="shared" si="19"/>
        <v>2</v>
      </c>
      <c r="C228" s="193">
        <f t="shared" si="20"/>
        <v>40965</v>
      </c>
      <c r="D228" s="193" t="s">
        <v>1607</v>
      </c>
      <c r="E228" s="193">
        <v>40965</v>
      </c>
      <c r="F228" s="194" t="s">
        <v>1509</v>
      </c>
      <c r="G228" s="498" t="s">
        <v>1497</v>
      </c>
      <c r="H228" s="7" t="s">
        <v>497</v>
      </c>
      <c r="I228" s="260">
        <v>8</v>
      </c>
      <c r="J228" s="260">
        <v>16356</v>
      </c>
      <c r="K228" s="623">
        <f t="shared" si="21"/>
        <v>130848</v>
      </c>
      <c r="L228" s="196" t="s">
        <v>284</v>
      </c>
      <c r="M228" s="196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 t="shared" si="19"/>
        <v>2</v>
      </c>
      <c r="C229" s="193">
        <f t="shared" si="20"/>
        <v>40965</v>
      </c>
      <c r="D229" s="193" t="s">
        <v>1607</v>
      </c>
      <c r="E229" s="193">
        <v>40965</v>
      </c>
      <c r="F229" s="194" t="s">
        <v>1510</v>
      </c>
      <c r="G229" s="498" t="s">
        <v>1497</v>
      </c>
      <c r="H229" s="7" t="s">
        <v>497</v>
      </c>
      <c r="I229" s="260">
        <v>10</v>
      </c>
      <c r="J229" s="260">
        <v>11382</v>
      </c>
      <c r="K229" s="623">
        <f t="shared" si="21"/>
        <v>113820</v>
      </c>
      <c r="L229" s="196" t="s">
        <v>284</v>
      </c>
      <c r="M229" s="196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3"/>
      <c r="AB229" s="213"/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 t="shared" si="19"/>
        <v>2</v>
      </c>
      <c r="C230" s="193">
        <f t="shared" si="20"/>
        <v>40965</v>
      </c>
      <c r="D230" s="193" t="s">
        <v>1607</v>
      </c>
      <c r="E230" s="193">
        <v>40965</v>
      </c>
      <c r="F230" s="194" t="s">
        <v>1511</v>
      </c>
      <c r="G230" s="498" t="s">
        <v>1497</v>
      </c>
      <c r="H230" s="7" t="s">
        <v>497</v>
      </c>
      <c r="I230" s="260">
        <v>17</v>
      </c>
      <c r="J230" s="260">
        <v>15688</v>
      </c>
      <c r="K230" s="623">
        <f t="shared" si="21"/>
        <v>266696</v>
      </c>
      <c r="L230" s="196" t="s">
        <v>284</v>
      </c>
      <c r="M230" s="196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 t="shared" si="19"/>
        <v>2</v>
      </c>
      <c r="C231" s="193">
        <f t="shared" si="20"/>
        <v>40965</v>
      </c>
      <c r="D231" s="193" t="s">
        <v>1607</v>
      </c>
      <c r="E231" s="193">
        <v>40965</v>
      </c>
      <c r="F231" s="194" t="s">
        <v>1512</v>
      </c>
      <c r="G231" s="498" t="s">
        <v>1497</v>
      </c>
      <c r="H231" s="7" t="s">
        <v>497</v>
      </c>
      <c r="I231" s="260">
        <v>61</v>
      </c>
      <c r="J231" s="260">
        <v>14909</v>
      </c>
      <c r="K231" s="623">
        <f t="shared" si="21"/>
        <v>909449</v>
      </c>
      <c r="L231" s="196" t="s">
        <v>284</v>
      </c>
      <c r="M231" s="196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3"/>
      <c r="AB231" s="213"/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 t="shared" si="19"/>
        <v>2</v>
      </c>
      <c r="C232" s="193">
        <f t="shared" si="20"/>
        <v>40965</v>
      </c>
      <c r="D232" s="193" t="s">
        <v>1607</v>
      </c>
      <c r="E232" s="193">
        <v>40965</v>
      </c>
      <c r="F232" s="194" t="s">
        <v>1513</v>
      </c>
      <c r="G232" s="498" t="s">
        <v>1497</v>
      </c>
      <c r="H232" s="7" t="s">
        <v>497</v>
      </c>
      <c r="I232" s="260">
        <v>22</v>
      </c>
      <c r="J232" s="260">
        <v>7402</v>
      </c>
      <c r="K232" s="623">
        <f t="shared" si="21"/>
        <v>162844</v>
      </c>
      <c r="L232" s="196" t="s">
        <v>284</v>
      </c>
      <c r="M232" s="196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3"/>
      <c r="AB232" s="213"/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 t="shared" si="19"/>
        <v>2</v>
      </c>
      <c r="C233" s="193">
        <f t="shared" si="20"/>
        <v>40965</v>
      </c>
      <c r="D233" s="193" t="s">
        <v>1607</v>
      </c>
      <c r="E233" s="193">
        <v>40965</v>
      </c>
      <c r="F233" s="194" t="s">
        <v>1514</v>
      </c>
      <c r="G233" s="498" t="s">
        <v>1497</v>
      </c>
      <c r="H233" s="7" t="s">
        <v>497</v>
      </c>
      <c r="I233" s="260">
        <v>50</v>
      </c>
      <c r="J233" s="260">
        <v>8502</v>
      </c>
      <c r="K233" s="623">
        <f t="shared" si="21"/>
        <v>425100</v>
      </c>
      <c r="L233" s="196" t="s">
        <v>284</v>
      </c>
      <c r="M233" s="196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3"/>
      <c r="AB233" s="213"/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 t="shared" si="19"/>
        <v>2</v>
      </c>
      <c r="C234" s="193">
        <f t="shared" si="20"/>
        <v>40965</v>
      </c>
      <c r="D234" s="193" t="s">
        <v>1607</v>
      </c>
      <c r="E234" s="193">
        <v>40965</v>
      </c>
      <c r="F234" s="194" t="s">
        <v>1515</v>
      </c>
      <c r="G234" s="498" t="s">
        <v>1497</v>
      </c>
      <c r="H234" s="7" t="s">
        <v>497</v>
      </c>
      <c r="I234" s="260">
        <v>19</v>
      </c>
      <c r="J234" s="260">
        <v>16790</v>
      </c>
      <c r="K234" s="623">
        <f t="shared" si="21"/>
        <v>319010</v>
      </c>
      <c r="L234" s="196" t="s">
        <v>284</v>
      </c>
      <c r="M234" s="196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3"/>
      <c r="AB234" s="213"/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 t="shared" si="19"/>
        <v>2</v>
      </c>
      <c r="C235" s="193">
        <f t="shared" si="20"/>
        <v>40965</v>
      </c>
      <c r="D235" s="193" t="s">
        <v>1607</v>
      </c>
      <c r="E235" s="193">
        <v>40965</v>
      </c>
      <c r="F235" s="194" t="s">
        <v>1516</v>
      </c>
      <c r="G235" s="498" t="s">
        <v>1497</v>
      </c>
      <c r="H235" s="7" t="s">
        <v>497</v>
      </c>
      <c r="I235" s="260">
        <v>3</v>
      </c>
      <c r="J235" s="260">
        <v>12633</v>
      </c>
      <c r="K235" s="623">
        <f t="shared" si="21"/>
        <v>37899</v>
      </c>
      <c r="L235" s="196" t="s">
        <v>284</v>
      </c>
      <c r="M235" s="196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 t="shared" si="19"/>
        <v>2</v>
      </c>
      <c r="C236" s="193">
        <f t="shared" si="20"/>
        <v>40965</v>
      </c>
      <c r="D236" s="193" t="s">
        <v>1607</v>
      </c>
      <c r="E236" s="193">
        <v>40965</v>
      </c>
      <c r="F236" s="194" t="s">
        <v>1500</v>
      </c>
      <c r="G236" s="498" t="s">
        <v>1497</v>
      </c>
      <c r="H236" s="7" t="s">
        <v>497</v>
      </c>
      <c r="I236" s="260">
        <v>2</v>
      </c>
      <c r="J236" s="260">
        <v>13172</v>
      </c>
      <c r="K236" s="623">
        <f t="shared" si="21"/>
        <v>26344</v>
      </c>
      <c r="L236" s="196" t="s">
        <v>284</v>
      </c>
      <c r="M236" s="196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 t="shared" si="19"/>
        <v>2</v>
      </c>
      <c r="C237" s="193">
        <f t="shared" si="20"/>
        <v>40965</v>
      </c>
      <c r="D237" s="193" t="s">
        <v>1607</v>
      </c>
      <c r="E237" s="193">
        <v>40965</v>
      </c>
      <c r="F237" s="194" t="s">
        <v>1511</v>
      </c>
      <c r="G237" s="498" t="s">
        <v>1497</v>
      </c>
      <c r="H237" s="7" t="s">
        <v>497</v>
      </c>
      <c r="I237" s="260">
        <v>2</v>
      </c>
      <c r="J237" s="260">
        <v>15688</v>
      </c>
      <c r="K237" s="623">
        <f t="shared" si="21"/>
        <v>31376</v>
      </c>
      <c r="L237" s="196" t="s">
        <v>284</v>
      </c>
      <c r="M237" s="196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13"/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 t="shared" si="19"/>
        <v>2</v>
      </c>
      <c r="C238" s="193">
        <f t="shared" si="20"/>
        <v>40965</v>
      </c>
      <c r="D238" s="193" t="s">
        <v>1607</v>
      </c>
      <c r="E238" s="193">
        <v>40965</v>
      </c>
      <c r="F238" s="194" t="s">
        <v>1517</v>
      </c>
      <c r="G238" s="498" t="s">
        <v>1497</v>
      </c>
      <c r="H238" s="7" t="s">
        <v>497</v>
      </c>
      <c r="I238" s="260">
        <v>1</v>
      </c>
      <c r="J238" s="260">
        <v>12250</v>
      </c>
      <c r="K238" s="623">
        <f t="shared" si="21"/>
        <v>12250</v>
      </c>
      <c r="L238" s="196" t="s">
        <v>284</v>
      </c>
      <c r="M238" s="196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 t="shared" si="19"/>
        <v>2</v>
      </c>
      <c r="C239" s="193">
        <f t="shared" si="20"/>
        <v>40965</v>
      </c>
      <c r="D239" s="193" t="s">
        <v>1608</v>
      </c>
      <c r="E239" s="193">
        <v>40965</v>
      </c>
      <c r="F239" s="194" t="s">
        <v>1518</v>
      </c>
      <c r="G239" s="498" t="s">
        <v>1497</v>
      </c>
      <c r="H239" s="7" t="s">
        <v>497</v>
      </c>
      <c r="I239" s="260">
        <v>4</v>
      </c>
      <c r="J239" s="260">
        <v>19723</v>
      </c>
      <c r="K239" s="623">
        <f t="shared" si="21"/>
        <v>78892</v>
      </c>
      <c r="L239" s="196" t="s">
        <v>284</v>
      </c>
      <c r="M239" s="196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3"/>
      <c r="AB239" s="213"/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 t="shared" si="19"/>
        <v>2</v>
      </c>
      <c r="C240" s="193">
        <f t="shared" si="20"/>
        <v>40965</v>
      </c>
      <c r="D240" s="193" t="s">
        <v>1608</v>
      </c>
      <c r="E240" s="193">
        <v>40965</v>
      </c>
      <c r="F240" s="194" t="s">
        <v>1519</v>
      </c>
      <c r="G240" s="498" t="s">
        <v>1497</v>
      </c>
      <c r="H240" s="7" t="s">
        <v>497</v>
      </c>
      <c r="I240" s="260">
        <v>4</v>
      </c>
      <c r="J240" s="260">
        <v>19819</v>
      </c>
      <c r="K240" s="623">
        <f t="shared" si="21"/>
        <v>79276</v>
      </c>
      <c r="L240" s="196" t="s">
        <v>284</v>
      </c>
      <c r="M240" s="196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13"/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 t="shared" si="19"/>
        <v>2</v>
      </c>
      <c r="C241" s="193">
        <f t="shared" si="20"/>
        <v>40965</v>
      </c>
      <c r="D241" s="193" t="s">
        <v>1608</v>
      </c>
      <c r="E241" s="193">
        <v>40965</v>
      </c>
      <c r="F241" s="194" t="s">
        <v>1520</v>
      </c>
      <c r="G241" s="498" t="s">
        <v>1497</v>
      </c>
      <c r="H241" s="7" t="s">
        <v>497</v>
      </c>
      <c r="I241" s="260">
        <v>10</v>
      </c>
      <c r="J241" s="260">
        <v>17916</v>
      </c>
      <c r="K241" s="623">
        <f t="shared" si="21"/>
        <v>179160</v>
      </c>
      <c r="L241" s="196" t="s">
        <v>284</v>
      </c>
      <c r="M241" s="196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3"/>
      <c r="AB241" s="213"/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 t="shared" si="19"/>
        <v>2</v>
      </c>
      <c r="C242" s="193">
        <f t="shared" si="20"/>
        <v>40965</v>
      </c>
      <c r="D242" s="193" t="s">
        <v>1608</v>
      </c>
      <c r="E242" s="193">
        <v>40965</v>
      </c>
      <c r="F242" s="194" t="s">
        <v>1521</v>
      </c>
      <c r="G242" s="498" t="s">
        <v>1497</v>
      </c>
      <c r="H242" s="7" t="s">
        <v>497</v>
      </c>
      <c r="I242" s="260">
        <v>508</v>
      </c>
      <c r="J242" s="260">
        <v>17507</v>
      </c>
      <c r="K242" s="623">
        <f t="shared" si="21"/>
        <v>8893556</v>
      </c>
      <c r="L242" s="196" t="s">
        <v>284</v>
      </c>
      <c r="M242" s="196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3"/>
      <c r="AB242" s="213"/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 t="shared" si="19"/>
        <v>2</v>
      </c>
      <c r="C243" s="193">
        <f t="shared" si="20"/>
        <v>40965</v>
      </c>
      <c r="D243" s="193" t="s">
        <v>1608</v>
      </c>
      <c r="E243" s="193">
        <v>40965</v>
      </c>
      <c r="F243" s="194" t="s">
        <v>935</v>
      </c>
      <c r="G243" s="498" t="s">
        <v>1497</v>
      </c>
      <c r="H243" s="7" t="s">
        <v>497</v>
      </c>
      <c r="I243" s="260">
        <v>520</v>
      </c>
      <c r="J243" s="260">
        <v>6577</v>
      </c>
      <c r="K243" s="623">
        <f t="shared" si="21"/>
        <v>3420040</v>
      </c>
      <c r="L243" s="196" t="s">
        <v>284</v>
      </c>
      <c r="M243" s="196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3"/>
      <c r="AB243" s="213"/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 t="shared" si="19"/>
        <v>2</v>
      </c>
      <c r="C244" s="193">
        <f t="shared" si="20"/>
        <v>40965</v>
      </c>
      <c r="D244" s="193" t="s">
        <v>1608</v>
      </c>
      <c r="E244" s="193">
        <v>40965</v>
      </c>
      <c r="F244" s="194" t="s">
        <v>1522</v>
      </c>
      <c r="G244" s="498" t="s">
        <v>1497</v>
      </c>
      <c r="H244" s="7" t="s">
        <v>497</v>
      </c>
      <c r="I244" s="260">
        <v>2</v>
      </c>
      <c r="J244" s="260">
        <v>19181</v>
      </c>
      <c r="K244" s="623">
        <f t="shared" si="21"/>
        <v>38362</v>
      </c>
      <c r="L244" s="196" t="s">
        <v>284</v>
      </c>
      <c r="M244" s="196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3"/>
      <c r="AB244" s="213"/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 t="shared" si="19"/>
        <v>2</v>
      </c>
      <c r="C245" s="193">
        <f t="shared" si="20"/>
        <v>40965</v>
      </c>
      <c r="D245" s="193" t="s">
        <v>1608</v>
      </c>
      <c r="E245" s="193">
        <v>40965</v>
      </c>
      <c r="F245" s="194" t="s">
        <v>556</v>
      </c>
      <c r="G245" s="498" t="s">
        <v>1497</v>
      </c>
      <c r="H245" s="7" t="s">
        <v>497</v>
      </c>
      <c r="I245" s="260"/>
      <c r="J245" s="260"/>
      <c r="K245" s="623">
        <v>3706181</v>
      </c>
      <c r="L245" s="196" t="s">
        <v>284</v>
      </c>
      <c r="M245" s="196" t="s">
        <v>496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 t="shared" si="19"/>
        <v>2</v>
      </c>
      <c r="C246" s="193">
        <v>40966</v>
      </c>
      <c r="D246" s="186" t="s">
        <v>466</v>
      </c>
      <c r="E246" s="193">
        <v>40966</v>
      </c>
      <c r="F246" s="194" t="s">
        <v>1371</v>
      </c>
      <c r="G246" s="496" t="s">
        <v>603</v>
      </c>
      <c r="H246" s="7" t="s">
        <v>437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 t="shared" si="19"/>
        <v>2</v>
      </c>
      <c r="C247" s="193">
        <v>40966</v>
      </c>
      <c r="D247" s="186" t="s">
        <v>466</v>
      </c>
      <c r="E247" s="193">
        <v>40966</v>
      </c>
      <c r="F247" s="194" t="s">
        <v>1372</v>
      </c>
      <c r="G247" s="496" t="s">
        <v>603</v>
      </c>
      <c r="H247" s="7" t="s">
        <v>437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 t="shared" si="19"/>
        <v>2</v>
      </c>
      <c r="C248" s="186">
        <v>40966</v>
      </c>
      <c r="D248" s="186" t="s">
        <v>466</v>
      </c>
      <c r="E248" s="186">
        <v>40966</v>
      </c>
      <c r="F248" s="191" t="s">
        <v>1373</v>
      </c>
      <c r="G248" s="625" t="s">
        <v>603</v>
      </c>
      <c r="H248" s="7" t="s">
        <v>437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 t="shared" si="19"/>
        <v>2</v>
      </c>
      <c r="C249" s="186">
        <v>40966</v>
      </c>
      <c r="D249" s="186" t="s">
        <v>466</v>
      </c>
      <c r="E249" s="186">
        <v>40966</v>
      </c>
      <c r="F249" s="191" t="s">
        <v>1378</v>
      </c>
      <c r="G249" s="625" t="s">
        <v>603</v>
      </c>
      <c r="H249" s="7" t="s">
        <v>437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7" customFormat="1" ht="15.75" customHeight="1">
      <c r="A250" s="206" t="str">
        <f>IF(B250&lt;&gt;"",IF(AND(B250&gt;=_TM1,B250&lt;=_TM2,OR(TH!L250="1111",TH!M250="1111")),TH!D250,""),"")</f>
        <v/>
      </c>
      <c r="B250" s="36">
        <f t="shared" si="19"/>
        <v>2</v>
      </c>
      <c r="C250" s="193">
        <v>40966</v>
      </c>
      <c r="D250" s="186" t="s">
        <v>466</v>
      </c>
      <c r="E250" s="193">
        <v>40966</v>
      </c>
      <c r="F250" s="191" t="s">
        <v>1379</v>
      </c>
      <c r="G250" s="498" t="s">
        <v>603</v>
      </c>
      <c r="H250" s="7" t="s">
        <v>437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7" customFormat="1" ht="15.75" customHeight="1">
      <c r="A251" s="206" t="str">
        <f>IF(B251&lt;&gt;"",IF(AND(B251&gt;=_TM1,B251&lt;=_TM2,OR(TH!L251="1111",TH!M251="1111")),TH!D251,""),"")</f>
        <v/>
      </c>
      <c r="B251" s="36">
        <f t="shared" si="19"/>
        <v>2</v>
      </c>
      <c r="C251" s="193">
        <v>40966</v>
      </c>
      <c r="D251" s="186" t="s">
        <v>466</v>
      </c>
      <c r="E251" s="193">
        <v>40966</v>
      </c>
      <c r="F251" s="191" t="s">
        <v>1380</v>
      </c>
      <c r="G251" s="498" t="s">
        <v>603</v>
      </c>
      <c r="H251" s="7" t="s">
        <v>437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7" customFormat="1" ht="15.75" customHeight="1">
      <c r="A252" s="206" t="str">
        <f>IF(B252&lt;&gt;"",IF(AND(B252&gt;=_TM1,B252&lt;=_TM2,OR(TH!L252="1111",TH!M252="1111")),TH!D252,""),"")</f>
        <v/>
      </c>
      <c r="B252" s="36">
        <f t="shared" si="19"/>
        <v>2</v>
      </c>
      <c r="C252" s="193">
        <v>40966</v>
      </c>
      <c r="D252" s="186" t="s">
        <v>466</v>
      </c>
      <c r="E252" s="193">
        <v>40966</v>
      </c>
      <c r="F252" s="191" t="s">
        <v>1259</v>
      </c>
      <c r="G252" s="498" t="s">
        <v>603</v>
      </c>
      <c r="H252" s="7" t="s">
        <v>437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7" customFormat="1" ht="15.75" customHeight="1">
      <c r="A253" s="206" t="str">
        <f>IF(B253&lt;&gt;"",IF(AND(B253&gt;=_TM1,B253&lt;=_TM2,OR(TH!L253="1111",TH!M253="1111")),TH!D253,""),"")</f>
        <v/>
      </c>
      <c r="B253" s="36">
        <f t="shared" si="19"/>
        <v>2</v>
      </c>
      <c r="C253" s="193">
        <v>40966</v>
      </c>
      <c r="D253" s="186" t="s">
        <v>466</v>
      </c>
      <c r="E253" s="193">
        <v>40966</v>
      </c>
      <c r="F253" s="191" t="s">
        <v>1260</v>
      </c>
      <c r="G253" s="498" t="s">
        <v>603</v>
      </c>
      <c r="H253" s="7" t="s">
        <v>437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7" customFormat="1" ht="15.75" customHeight="1">
      <c r="A254" s="206" t="str">
        <f>IF(B254&lt;&gt;"",IF(AND(B254&gt;=_TM1,B254&lt;=_TM2,OR(TH!L254="1111",TH!M254="1111")),TH!D254,""),"")</f>
        <v/>
      </c>
      <c r="B254" s="36">
        <f t="shared" si="19"/>
        <v>2</v>
      </c>
      <c r="C254" s="193">
        <v>40966</v>
      </c>
      <c r="D254" s="186" t="s">
        <v>466</v>
      </c>
      <c r="E254" s="193">
        <v>40966</v>
      </c>
      <c r="F254" s="194" t="s">
        <v>567</v>
      </c>
      <c r="G254" s="496" t="s">
        <v>603</v>
      </c>
      <c r="H254" s="7" t="s">
        <v>437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7" customFormat="1" ht="15.75" customHeight="1">
      <c r="A255" s="206" t="str">
        <f>IF(B255&lt;&gt;"",IF(AND(B255&gt;=_TM1,B255&lt;=_TM2,OR(TH!L255="1111",TH!M255="1111")),TH!D255,""),"")</f>
        <v/>
      </c>
      <c r="B255" s="36">
        <f t="shared" si="19"/>
        <v>2</v>
      </c>
      <c r="C255" s="193">
        <v>40966</v>
      </c>
      <c r="D255" s="186" t="s">
        <v>467</v>
      </c>
      <c r="E255" s="193">
        <v>40966</v>
      </c>
      <c r="F255" s="194" t="s">
        <v>1381</v>
      </c>
      <c r="G255" s="496" t="s">
        <v>604</v>
      </c>
      <c r="H255" s="7" t="s">
        <v>437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7" customFormat="1" ht="15.75" customHeight="1">
      <c r="A256" s="206" t="str">
        <f>IF(B256&lt;&gt;"",IF(AND(B256&gt;=_TM1,B256&lt;=_TM2,OR(TH!L256="1111",TH!M256="1111")),TH!D256,""),"")</f>
        <v/>
      </c>
      <c r="B256" s="36">
        <f t="shared" si="19"/>
        <v>2</v>
      </c>
      <c r="C256" s="193">
        <v>40966</v>
      </c>
      <c r="D256" s="186" t="s">
        <v>467</v>
      </c>
      <c r="E256" s="193">
        <v>40966</v>
      </c>
      <c r="F256" s="194" t="s">
        <v>1261</v>
      </c>
      <c r="G256" s="498" t="s">
        <v>604</v>
      </c>
      <c r="H256" s="7" t="s">
        <v>437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7" customFormat="1" ht="15.75" customHeight="1">
      <c r="A257" s="206" t="str">
        <f>IF(B257&lt;&gt;"",IF(AND(B257&gt;=_TM1,B257&lt;=_TM2,OR(TH!L257="1111",TH!M257="1111")),TH!D257,""),"")</f>
        <v/>
      </c>
      <c r="B257" s="36">
        <f t="shared" si="19"/>
        <v>2</v>
      </c>
      <c r="C257" s="193">
        <v>40966</v>
      </c>
      <c r="D257" s="186" t="s">
        <v>467</v>
      </c>
      <c r="E257" s="193">
        <v>40966</v>
      </c>
      <c r="F257" s="194" t="s">
        <v>1254</v>
      </c>
      <c r="G257" s="498" t="s">
        <v>604</v>
      </c>
      <c r="H257" s="7" t="s">
        <v>437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 t="shared" si="19"/>
        <v>2</v>
      </c>
      <c r="C258" s="193">
        <v>40966</v>
      </c>
      <c r="D258" s="186" t="s">
        <v>467</v>
      </c>
      <c r="E258" s="193">
        <v>40966</v>
      </c>
      <c r="F258" s="194" t="s">
        <v>1262</v>
      </c>
      <c r="G258" s="496" t="s">
        <v>604</v>
      </c>
      <c r="H258" s="7" t="s">
        <v>437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 t="shared" si="19"/>
        <v>2</v>
      </c>
      <c r="C259" s="193">
        <v>40966</v>
      </c>
      <c r="D259" s="186" t="s">
        <v>467</v>
      </c>
      <c r="E259" s="193">
        <v>40966</v>
      </c>
      <c r="F259" s="194" t="s">
        <v>1263</v>
      </c>
      <c r="G259" s="496" t="s">
        <v>604</v>
      </c>
      <c r="H259" s="7" t="s">
        <v>437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 t="shared" si="19"/>
        <v>2</v>
      </c>
      <c r="C260" s="193">
        <v>40966</v>
      </c>
      <c r="D260" s="186" t="s">
        <v>467</v>
      </c>
      <c r="E260" s="193">
        <v>40966</v>
      </c>
      <c r="F260" s="194" t="s">
        <v>567</v>
      </c>
      <c r="G260" s="496" t="s">
        <v>604</v>
      </c>
      <c r="H260" s="7" t="s">
        <v>437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7" customFormat="1" ht="15.75" customHeight="1">
      <c r="A261" s="206" t="str">
        <f>IF(B261&lt;&gt;"",IF(AND(B261&gt;=_TM1,B261&lt;=_TM2,OR(TH!L261="1111",TH!M261="1111")),TH!D261,""),"")</f>
        <v/>
      </c>
      <c r="B261" s="36">
        <f t="shared" si="19"/>
        <v>2</v>
      </c>
      <c r="C261" s="748">
        <f>E261</f>
        <v>40968</v>
      </c>
      <c r="D261" s="748" t="s">
        <v>368</v>
      </c>
      <c r="E261" s="861">
        <v>40968</v>
      </c>
      <c r="F261" s="749" t="s">
        <v>1587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7" customFormat="1" ht="15.75" customHeight="1">
      <c r="A262" s="206" t="str">
        <f>IF(B262&lt;&gt;"",IF(AND(B262&gt;=_TM1,B262&lt;=_TM2,OR(TH!L262="1111",TH!M262="1111")),TH!D262,""),"")</f>
        <v/>
      </c>
      <c r="B262" s="36">
        <f t="shared" si="19"/>
        <v>2</v>
      </c>
      <c r="C262" s="748">
        <f>E262</f>
        <v>40968</v>
      </c>
      <c r="D262" s="748" t="s">
        <v>368</v>
      </c>
      <c r="E262" s="861">
        <v>40968</v>
      </c>
      <c r="F262" s="749" t="s">
        <v>512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7" customFormat="1" ht="15.75" customHeight="1">
      <c r="A263" s="206" t="str">
        <f>IF(B263&lt;&gt;"",IF(AND(B263&gt;=_TM1,B263&lt;=_TM2,OR(TH!L263="1111",TH!M263="1111")),TH!D263,""),"")</f>
        <v/>
      </c>
      <c r="B263" s="36">
        <f t="shared" si="19"/>
        <v>2</v>
      </c>
      <c r="C263" s="748">
        <f>E263</f>
        <v>40968</v>
      </c>
      <c r="D263" s="748" t="s">
        <v>449</v>
      </c>
      <c r="E263" s="861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287</v>
      </c>
      <c r="M263" s="752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7" customFormat="1" ht="15.75" customHeight="1">
      <c r="A264" s="206" t="str">
        <f>IF(B264&lt;&gt;"",IF(AND(B264&gt;=_TM1,B264&lt;=_TM2,OR(TH!L264="1111",TH!M264="1111")),TH!D264,""),"")</f>
        <v/>
      </c>
      <c r="B264" s="36">
        <f t="shared" si="19"/>
        <v>2</v>
      </c>
      <c r="C264" s="186">
        <v>40968</v>
      </c>
      <c r="D264" s="186" t="s">
        <v>468</v>
      </c>
      <c r="E264" s="186">
        <v>40968</v>
      </c>
      <c r="F264" s="191" t="s">
        <v>605</v>
      </c>
      <c r="G264" s="625" t="s">
        <v>606</v>
      </c>
      <c r="H264" s="195" t="s">
        <v>607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7" customFormat="1" ht="15.75" customHeight="1">
      <c r="A265" s="206" t="str">
        <f>IF(B265&lt;&gt;"",IF(AND(B265&gt;=_TM1,B265&lt;=_TM2,OR(TH!L265="1111",TH!M265="1111")),TH!D265,""),"")</f>
        <v/>
      </c>
      <c r="B265" s="36">
        <f t="shared" si="19"/>
        <v>2</v>
      </c>
      <c r="C265" s="193">
        <v>40968</v>
      </c>
      <c r="D265" s="186" t="s">
        <v>468</v>
      </c>
      <c r="E265" s="193">
        <v>40968</v>
      </c>
      <c r="F265" s="191" t="s">
        <v>608</v>
      </c>
      <c r="G265" s="498" t="s">
        <v>606</v>
      </c>
      <c r="H265" s="7" t="s">
        <v>607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7" customFormat="1" ht="15.75" customHeight="1">
      <c r="A266" s="206" t="str">
        <f>IF(B266&lt;&gt;"",IF(AND(B266&gt;=_TM1,B266&lt;=_TM2,OR(TH!L266="1111",TH!M266="1111")),TH!D266,""),"")</f>
        <v/>
      </c>
      <c r="B266" s="36">
        <f t="shared" si="19"/>
        <v>2</v>
      </c>
      <c r="C266" s="193">
        <v>40968</v>
      </c>
      <c r="D266" s="186" t="s">
        <v>468</v>
      </c>
      <c r="E266" s="193">
        <v>40968</v>
      </c>
      <c r="F266" s="191" t="s">
        <v>609</v>
      </c>
      <c r="G266" s="498" t="s">
        <v>606</v>
      </c>
      <c r="H266" s="7" t="s">
        <v>607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7" customFormat="1" ht="15.75" customHeight="1">
      <c r="A267" s="206" t="str">
        <f>IF(B267&lt;&gt;"",IF(AND(B267&gt;=_TM1,B267&lt;=_TM2,OR(TH!L267="1111",TH!M267="1111")),TH!D267,""),"")</f>
        <v/>
      </c>
      <c r="B267" s="36">
        <f t="shared" si="19"/>
        <v>2</v>
      </c>
      <c r="C267" s="193">
        <v>40968</v>
      </c>
      <c r="D267" s="186" t="s">
        <v>468</v>
      </c>
      <c r="E267" s="193">
        <v>40968</v>
      </c>
      <c r="F267" s="191" t="s">
        <v>610</v>
      </c>
      <c r="G267" s="498" t="s">
        <v>606</v>
      </c>
      <c r="H267" s="7" t="s">
        <v>607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7" customFormat="1" ht="15.75" customHeight="1">
      <c r="A268" s="206" t="str">
        <f>IF(B268&lt;&gt;"",IF(AND(B268&gt;=_TM1,B268&lt;=_TM2,OR(TH!L268="1111",TH!M268="1111")),TH!D268,""),"")</f>
        <v/>
      </c>
      <c r="B268" s="36">
        <f t="shared" si="19"/>
        <v>2</v>
      </c>
      <c r="C268" s="193">
        <v>40968</v>
      </c>
      <c r="D268" s="186" t="s">
        <v>468</v>
      </c>
      <c r="E268" s="193">
        <v>40968</v>
      </c>
      <c r="F268" s="191" t="s">
        <v>611</v>
      </c>
      <c r="G268" s="498" t="s">
        <v>606</v>
      </c>
      <c r="H268" s="7" t="s">
        <v>607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7" customFormat="1" ht="15.75" customHeight="1">
      <c r="A269" s="206" t="str">
        <f>IF(B269&lt;&gt;"",IF(AND(B269&gt;=_TM1,B269&lt;=_TM2,OR(TH!L269="1111",TH!M269="1111")),TH!D269,""),"")</f>
        <v/>
      </c>
      <c r="B269" s="36">
        <f t="shared" si="19"/>
        <v>2</v>
      </c>
      <c r="C269" s="193">
        <v>40968</v>
      </c>
      <c r="D269" s="186" t="s">
        <v>468</v>
      </c>
      <c r="E269" s="193">
        <v>40968</v>
      </c>
      <c r="F269" s="191" t="s">
        <v>612</v>
      </c>
      <c r="G269" s="498" t="s">
        <v>606</v>
      </c>
      <c r="H269" s="7" t="s">
        <v>607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7" customFormat="1" ht="15.75" customHeight="1">
      <c r="A270" s="206" t="str">
        <f>IF(B270&lt;&gt;"",IF(AND(B270&gt;=_TM1,B270&lt;=_TM2,OR(TH!L270="1111",TH!M270="1111")),TH!D270,""),"")</f>
        <v/>
      </c>
      <c r="B270" s="36">
        <f t="shared" si="19"/>
        <v>2</v>
      </c>
      <c r="C270" s="193">
        <v>40968</v>
      </c>
      <c r="D270" s="186" t="s">
        <v>468</v>
      </c>
      <c r="E270" s="193">
        <v>40968</v>
      </c>
      <c r="F270" s="191" t="s">
        <v>613</v>
      </c>
      <c r="G270" s="498" t="s">
        <v>606</v>
      </c>
      <c r="H270" s="7" t="s">
        <v>607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7" customFormat="1" ht="15.75" customHeight="1">
      <c r="A271" s="206" t="str">
        <f>IF(B271&lt;&gt;"",IF(AND(B271&gt;=_TM1,B271&lt;=_TM2,OR(TH!L271="1111",TH!M271="1111")),TH!D271,""),"")</f>
        <v/>
      </c>
      <c r="B271" s="36">
        <f t="shared" si="19"/>
        <v>2</v>
      </c>
      <c r="C271" s="193">
        <v>40968</v>
      </c>
      <c r="D271" s="186" t="s">
        <v>469</v>
      </c>
      <c r="E271" s="193">
        <v>40968</v>
      </c>
      <c r="F271" s="191" t="s">
        <v>614</v>
      </c>
      <c r="G271" s="498" t="s">
        <v>606</v>
      </c>
      <c r="H271" s="7" t="s">
        <v>607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7" customFormat="1" ht="15.75" customHeight="1">
      <c r="A272" s="206" t="str">
        <f>IF(B272&lt;&gt;"",IF(AND(B272&gt;=_TM1,B272&lt;=_TM2,OR(TH!L272="1111",TH!M272="1111")),TH!D272,""),"")</f>
        <v/>
      </c>
      <c r="B272" s="36">
        <f t="shared" si="19"/>
        <v>2</v>
      </c>
      <c r="C272" s="193">
        <v>40968</v>
      </c>
      <c r="D272" s="186" t="s">
        <v>469</v>
      </c>
      <c r="E272" s="193">
        <v>40968</v>
      </c>
      <c r="F272" s="191" t="s">
        <v>615</v>
      </c>
      <c r="G272" s="498" t="s">
        <v>606</v>
      </c>
      <c r="H272" s="7" t="s">
        <v>607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7" customFormat="1" ht="15.75" customHeight="1">
      <c r="A273" s="206" t="str">
        <f>IF(B273&lt;&gt;"",IF(AND(B273&gt;=_TM1,B273&lt;=_TM2,OR(TH!L273="1111",TH!M273="1111")),TH!D273,""),"")</f>
        <v/>
      </c>
      <c r="B273" s="36">
        <f t="shared" si="19"/>
        <v>2</v>
      </c>
      <c r="C273" s="193">
        <v>40968</v>
      </c>
      <c r="D273" s="186" t="s">
        <v>469</v>
      </c>
      <c r="E273" s="193">
        <v>40968</v>
      </c>
      <c r="F273" s="191" t="s">
        <v>616</v>
      </c>
      <c r="G273" s="498" t="s">
        <v>606</v>
      </c>
      <c r="H273" s="7" t="s">
        <v>607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7" customFormat="1" ht="15.75" customHeight="1">
      <c r="A274" s="206" t="str">
        <f>IF(B274&lt;&gt;"",IF(AND(B274&gt;=_TM1,B274&lt;=_TM2,OR(TH!L274="1111",TH!M274="1111")),TH!D274,""),"")</f>
        <v/>
      </c>
      <c r="B274" s="36">
        <f t="shared" si="19"/>
        <v>2</v>
      </c>
      <c r="C274" s="193">
        <v>40968</v>
      </c>
      <c r="D274" s="186" t="s">
        <v>469</v>
      </c>
      <c r="E274" s="193">
        <v>40968</v>
      </c>
      <c r="F274" s="191" t="s">
        <v>617</v>
      </c>
      <c r="G274" s="498" t="s">
        <v>606</v>
      </c>
      <c r="H274" s="7" t="s">
        <v>607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7" customFormat="1" ht="15.75" customHeight="1">
      <c r="A275" s="206" t="str">
        <f>IF(B275&lt;&gt;"",IF(AND(B275&gt;=_TM1,B275&lt;=_TM2,OR(TH!L275="1111",TH!M275="1111")),TH!D275,""),"")</f>
        <v/>
      </c>
      <c r="B275" s="36">
        <f t="shared" si="19"/>
        <v>2</v>
      </c>
      <c r="C275" s="193">
        <v>40968</v>
      </c>
      <c r="D275" s="186" t="s">
        <v>469</v>
      </c>
      <c r="E275" s="193">
        <v>40968</v>
      </c>
      <c r="F275" s="191" t="s">
        <v>618</v>
      </c>
      <c r="G275" s="498" t="s">
        <v>606</v>
      </c>
      <c r="H275" s="7" t="s">
        <v>607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7" customFormat="1" ht="15.75" customHeight="1">
      <c r="A276" s="206" t="str">
        <f>IF(B276&lt;&gt;"",IF(AND(B276&gt;=_TM1,B276&lt;=_TM2,OR(TH!L276="1111",TH!M276="1111")),TH!D276,""),"")</f>
        <v/>
      </c>
      <c r="B276" s="36">
        <f t="shared" si="19"/>
        <v>2</v>
      </c>
      <c r="C276" s="193">
        <v>40968</v>
      </c>
      <c r="D276" s="186" t="s">
        <v>469</v>
      </c>
      <c r="E276" s="193">
        <v>40968</v>
      </c>
      <c r="F276" s="191" t="s">
        <v>619</v>
      </c>
      <c r="G276" s="498" t="s">
        <v>606</v>
      </c>
      <c r="H276" s="7" t="s">
        <v>607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7" customFormat="1" ht="15.75" customHeight="1">
      <c r="A277" s="206" t="str">
        <f>IF(B277&lt;&gt;"",IF(AND(B277&gt;=_TM1,B277&lt;=_TM2,OR(TH!L277="1111",TH!M277="1111")),TH!D277,""),"")</f>
        <v/>
      </c>
      <c r="B277" s="36">
        <f t="shared" si="19"/>
        <v>2</v>
      </c>
      <c r="C277" s="193">
        <v>40968</v>
      </c>
      <c r="D277" s="186" t="s">
        <v>469</v>
      </c>
      <c r="E277" s="193">
        <v>40968</v>
      </c>
      <c r="F277" s="191" t="s">
        <v>620</v>
      </c>
      <c r="G277" s="498" t="s">
        <v>606</v>
      </c>
      <c r="H277" s="7" t="s">
        <v>607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7" customFormat="1" ht="15.75" customHeight="1">
      <c r="A278" s="206" t="str">
        <f>IF(B278&lt;&gt;"",IF(AND(B278&gt;=_TM1,B278&lt;=_TM2,OR(TH!L278="1111",TH!M278="1111")),TH!D278,""),"")</f>
        <v/>
      </c>
      <c r="B278" s="36">
        <f t="shared" si="19"/>
        <v>2</v>
      </c>
      <c r="C278" s="186">
        <v>40968</v>
      </c>
      <c r="D278" s="186" t="s">
        <v>469</v>
      </c>
      <c r="E278" s="186">
        <v>40968</v>
      </c>
      <c r="F278" s="191" t="s">
        <v>621</v>
      </c>
      <c r="G278" s="625" t="s">
        <v>606</v>
      </c>
      <c r="H278" s="195" t="s">
        <v>607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7" customFormat="1" ht="15.75" customHeight="1">
      <c r="A279" s="206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6">
        <v>40968</v>
      </c>
      <c r="D279" s="186" t="s">
        <v>368</v>
      </c>
      <c r="E279" s="186">
        <v>40968</v>
      </c>
      <c r="F279" s="191" t="s">
        <v>1576</v>
      </c>
      <c r="G279" s="625"/>
      <c r="H279" s="195" t="s">
        <v>1577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7" customFormat="1" ht="15.75" customHeight="1">
      <c r="A280" s="206" t="str">
        <f>IF(B280&lt;&gt;"",IF(AND(B280&gt;=_TM1,B280&lt;=_TM2,OR(TH!L280="1111",TH!M280="1111")),TH!D280,""),"")</f>
        <v/>
      </c>
      <c r="B280" s="36">
        <f t="shared" si="22"/>
        <v>2</v>
      </c>
      <c r="C280" s="193">
        <f t="shared" ref="C280:C303" si="23">E280</f>
        <v>40968</v>
      </c>
      <c r="D280" s="193" t="s">
        <v>1609</v>
      </c>
      <c r="E280" s="193">
        <v>40968</v>
      </c>
      <c r="F280" s="194" t="s">
        <v>1533</v>
      </c>
      <c r="G280" s="498" t="s">
        <v>1523</v>
      </c>
      <c r="H280" s="7" t="s">
        <v>497</v>
      </c>
      <c r="I280" s="260">
        <v>9</v>
      </c>
      <c r="J280" s="260">
        <v>17916</v>
      </c>
      <c r="K280" s="623">
        <f t="shared" ref="K280:K302" si="24">ROUND(I280*J280,0)</f>
        <v>161244</v>
      </c>
      <c r="L280" s="196" t="s">
        <v>284</v>
      </c>
      <c r="M280" s="196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3"/>
      <c r="AB280" s="213"/>
      <c r="AC280" s="213"/>
      <c r="AD280" s="213"/>
    </row>
    <row r="281" spans="1:30" s="857" customFormat="1" ht="15.75" customHeight="1">
      <c r="A281" s="206" t="str">
        <f>IF(B281&lt;&gt;"",IF(AND(B281&gt;=_TM1,B281&lt;=_TM2,OR(TH!L281="1111",TH!M281="1111")),TH!D281,""),"")</f>
        <v/>
      </c>
      <c r="B281" s="36">
        <f t="shared" si="22"/>
        <v>2</v>
      </c>
      <c r="C281" s="193">
        <f t="shared" si="23"/>
        <v>40968</v>
      </c>
      <c r="D281" s="193" t="s">
        <v>1609</v>
      </c>
      <c r="E281" s="193">
        <v>40968</v>
      </c>
      <c r="F281" s="194" t="s">
        <v>1532</v>
      </c>
      <c r="G281" s="498" t="s">
        <v>1523</v>
      </c>
      <c r="H281" s="7" t="s">
        <v>497</v>
      </c>
      <c r="I281" s="260">
        <v>2</v>
      </c>
      <c r="J281" s="260">
        <v>5277</v>
      </c>
      <c r="K281" s="623">
        <f t="shared" si="24"/>
        <v>10554</v>
      </c>
      <c r="L281" s="196" t="s">
        <v>284</v>
      </c>
      <c r="M281" s="196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3"/>
      <c r="AB281" s="213"/>
      <c r="AC281" s="213"/>
      <c r="AD281" s="213"/>
    </row>
    <row r="282" spans="1:30" s="857" customFormat="1" ht="15.75" customHeight="1">
      <c r="A282" s="206" t="str">
        <f>IF(B282&lt;&gt;"",IF(AND(B282&gt;=_TM1,B282&lt;=_TM2,OR(TH!L282="1111",TH!M282="1111")),TH!D282,""),"")</f>
        <v/>
      </c>
      <c r="B282" s="36">
        <f t="shared" si="22"/>
        <v>2</v>
      </c>
      <c r="C282" s="193">
        <f t="shared" si="23"/>
        <v>40968</v>
      </c>
      <c r="D282" s="193" t="s">
        <v>1609</v>
      </c>
      <c r="E282" s="193">
        <v>40968</v>
      </c>
      <c r="F282" s="194" t="s">
        <v>1499</v>
      </c>
      <c r="G282" s="498" t="s">
        <v>1523</v>
      </c>
      <c r="H282" s="7" t="s">
        <v>497</v>
      </c>
      <c r="I282" s="260">
        <v>2</v>
      </c>
      <c r="J282" s="260">
        <v>7173</v>
      </c>
      <c r="K282" s="623">
        <f t="shared" si="24"/>
        <v>14346</v>
      </c>
      <c r="L282" s="196" t="s">
        <v>284</v>
      </c>
      <c r="M282" s="196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3"/>
      <c r="AB282" s="213"/>
      <c r="AC282" s="213"/>
      <c r="AD282" s="213"/>
    </row>
    <row r="283" spans="1:30" s="857" customFormat="1" ht="15.75" customHeight="1">
      <c r="A283" s="206" t="str">
        <f>IF(B283&lt;&gt;"",IF(AND(B283&gt;=_TM1,B283&lt;=_TM2,OR(TH!L283="1111",TH!M283="1111")),TH!D283,""),"")</f>
        <v/>
      </c>
      <c r="B283" s="36">
        <f t="shared" si="22"/>
        <v>2</v>
      </c>
      <c r="C283" s="193">
        <f t="shared" si="23"/>
        <v>40968</v>
      </c>
      <c r="D283" s="193" t="s">
        <v>1609</v>
      </c>
      <c r="E283" s="193">
        <v>40968</v>
      </c>
      <c r="F283" s="194" t="s">
        <v>1530</v>
      </c>
      <c r="G283" s="498" t="s">
        <v>1523</v>
      </c>
      <c r="H283" s="7" t="s">
        <v>497</v>
      </c>
      <c r="I283" s="260">
        <v>3</v>
      </c>
      <c r="J283" s="260">
        <v>10123</v>
      </c>
      <c r="K283" s="623">
        <f t="shared" si="24"/>
        <v>30369</v>
      </c>
      <c r="L283" s="196" t="s">
        <v>284</v>
      </c>
      <c r="M283" s="196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3"/>
      <c r="AB283" s="213"/>
      <c r="AC283" s="213"/>
      <c r="AD283" s="213"/>
    </row>
    <row r="284" spans="1:30" s="857" customFormat="1" ht="15.75" customHeight="1">
      <c r="A284" s="206" t="str">
        <f>IF(B284&lt;&gt;"",IF(AND(B284&gt;=_TM1,B284&lt;=_TM2,OR(TH!L284="1111",TH!M284="1111")),TH!D284,""),"")</f>
        <v/>
      </c>
      <c r="B284" s="36">
        <f t="shared" si="22"/>
        <v>2</v>
      </c>
      <c r="C284" s="193">
        <f t="shared" si="23"/>
        <v>40968</v>
      </c>
      <c r="D284" s="193" t="s">
        <v>1609</v>
      </c>
      <c r="E284" s="193">
        <v>40968</v>
      </c>
      <c r="F284" s="194" t="s">
        <v>1513</v>
      </c>
      <c r="G284" s="498" t="s">
        <v>1523</v>
      </c>
      <c r="H284" s="7" t="s">
        <v>497</v>
      </c>
      <c r="I284" s="260">
        <v>2</v>
      </c>
      <c r="J284" s="260">
        <v>7129</v>
      </c>
      <c r="K284" s="623">
        <f t="shared" si="24"/>
        <v>14258</v>
      </c>
      <c r="L284" s="196" t="s">
        <v>284</v>
      </c>
      <c r="M284" s="196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3"/>
      <c r="AB284" s="213"/>
      <c r="AC284" s="213"/>
      <c r="AD284" s="213"/>
    </row>
    <row r="285" spans="1:30" s="857" customFormat="1" ht="15.75" customHeight="1">
      <c r="A285" s="206" t="str">
        <f>IF(B285&lt;&gt;"",IF(AND(B285&gt;=_TM1,B285&lt;=_TM2,OR(TH!L285="1111",TH!M285="1111")),TH!D285,""),"")</f>
        <v/>
      </c>
      <c r="B285" s="36">
        <f t="shared" si="22"/>
        <v>2</v>
      </c>
      <c r="C285" s="193">
        <f t="shared" si="23"/>
        <v>40968</v>
      </c>
      <c r="D285" s="193" t="s">
        <v>1609</v>
      </c>
      <c r="E285" s="193">
        <v>40968</v>
      </c>
      <c r="F285" s="194" t="s">
        <v>1529</v>
      </c>
      <c r="G285" s="498" t="s">
        <v>1523</v>
      </c>
      <c r="H285" s="7" t="s">
        <v>497</v>
      </c>
      <c r="I285" s="260">
        <v>2</v>
      </c>
      <c r="J285" s="260">
        <v>10349</v>
      </c>
      <c r="K285" s="623">
        <f t="shared" si="24"/>
        <v>20698</v>
      </c>
      <c r="L285" s="196" t="s">
        <v>284</v>
      </c>
      <c r="M285" s="196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3"/>
      <c r="AB285" s="213"/>
      <c r="AC285" s="213"/>
      <c r="AD285" s="213"/>
    </row>
    <row r="286" spans="1:30" s="857" customFormat="1" ht="15.75" customHeight="1">
      <c r="A286" s="206" t="str">
        <f>IF(B286&lt;&gt;"",IF(AND(B286&gt;=_TM1,B286&lt;=_TM2,OR(TH!L286="1111",TH!M286="1111")),TH!D286,""),"")</f>
        <v/>
      </c>
      <c r="B286" s="36">
        <f t="shared" si="22"/>
        <v>2</v>
      </c>
      <c r="C286" s="193">
        <f t="shared" si="23"/>
        <v>40968</v>
      </c>
      <c r="D286" s="193" t="s">
        <v>1609</v>
      </c>
      <c r="E286" s="193">
        <v>40968</v>
      </c>
      <c r="F286" s="878" t="s">
        <v>1531</v>
      </c>
      <c r="G286" s="498" t="s">
        <v>1523</v>
      </c>
      <c r="H286" s="7" t="s">
        <v>497</v>
      </c>
      <c r="I286" s="260">
        <v>2</v>
      </c>
      <c r="J286" s="260">
        <v>12312</v>
      </c>
      <c r="K286" s="623">
        <f t="shared" si="24"/>
        <v>24624</v>
      </c>
      <c r="L286" s="196" t="s">
        <v>284</v>
      </c>
      <c r="M286" s="196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3"/>
      <c r="AB286" s="213"/>
      <c r="AC286" s="213"/>
      <c r="AD286" s="213"/>
    </row>
    <row r="287" spans="1:30" s="857" customFormat="1" ht="15.75" customHeight="1">
      <c r="A287" s="206" t="str">
        <f>IF(B287&lt;&gt;"",IF(AND(B287&gt;=_TM1,B287&lt;=_TM2,OR(TH!L287="1111",TH!M287="1111")),TH!D287,""),"")</f>
        <v/>
      </c>
      <c r="B287" s="36">
        <f t="shared" si="22"/>
        <v>2</v>
      </c>
      <c r="C287" s="193">
        <f t="shared" si="23"/>
        <v>40968</v>
      </c>
      <c r="D287" s="193" t="s">
        <v>1609</v>
      </c>
      <c r="E287" s="193">
        <v>40968</v>
      </c>
      <c r="F287" s="194" t="s">
        <v>1514</v>
      </c>
      <c r="G287" s="498" t="s">
        <v>1523</v>
      </c>
      <c r="H287" s="7" t="s">
        <v>497</v>
      </c>
      <c r="I287" s="260">
        <v>66</v>
      </c>
      <c r="J287" s="260">
        <v>8504</v>
      </c>
      <c r="K287" s="623">
        <f t="shared" si="24"/>
        <v>561264</v>
      </c>
      <c r="L287" s="196" t="s">
        <v>284</v>
      </c>
      <c r="M287" s="196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3"/>
      <c r="AB287" s="213"/>
      <c r="AC287" s="213"/>
      <c r="AD287" s="213"/>
    </row>
    <row r="288" spans="1:30" s="857" customFormat="1" ht="15.75" customHeight="1">
      <c r="A288" s="206" t="str">
        <f>IF(B288&lt;&gt;"",IF(AND(B288&gt;=_TM1,B288&lt;=_TM2,OR(TH!L288="1111",TH!M288="1111")),TH!D288,""),"")</f>
        <v/>
      </c>
      <c r="B288" s="36">
        <f t="shared" si="22"/>
        <v>2</v>
      </c>
      <c r="C288" s="193">
        <f t="shared" si="23"/>
        <v>40968</v>
      </c>
      <c r="D288" s="193" t="s">
        <v>1609</v>
      </c>
      <c r="E288" s="193">
        <v>40968</v>
      </c>
      <c r="F288" s="194" t="s">
        <v>1516</v>
      </c>
      <c r="G288" s="498" t="s">
        <v>1523</v>
      </c>
      <c r="H288" s="7" t="s">
        <v>497</v>
      </c>
      <c r="I288" s="260">
        <v>1</v>
      </c>
      <c r="J288" s="260">
        <v>12669</v>
      </c>
      <c r="K288" s="623">
        <f t="shared" si="24"/>
        <v>12669</v>
      </c>
      <c r="L288" s="196" t="s">
        <v>284</v>
      </c>
      <c r="M288" s="196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3"/>
      <c r="AB288" s="213"/>
      <c r="AC288" s="213"/>
      <c r="AD288" s="213"/>
    </row>
    <row r="289" spans="1:30" s="857" customFormat="1" ht="15.75" customHeight="1">
      <c r="A289" s="206" t="str">
        <f>IF(B289&lt;&gt;"",IF(AND(B289&gt;=_TM1,B289&lt;=_TM2,OR(TH!L289="1111",TH!M289="1111")),TH!D289,""),"")</f>
        <v/>
      </c>
      <c r="B289" s="36">
        <f t="shared" si="22"/>
        <v>2</v>
      </c>
      <c r="C289" s="193">
        <f t="shared" si="23"/>
        <v>40968</v>
      </c>
      <c r="D289" s="193" t="s">
        <v>1609</v>
      </c>
      <c r="E289" s="193">
        <v>40968</v>
      </c>
      <c r="F289" s="194" t="s">
        <v>1506</v>
      </c>
      <c r="G289" s="498" t="s">
        <v>1523</v>
      </c>
      <c r="H289" s="7" t="s">
        <v>497</v>
      </c>
      <c r="I289" s="260">
        <v>68</v>
      </c>
      <c r="J289" s="260">
        <v>9684</v>
      </c>
      <c r="K289" s="623">
        <f t="shared" si="24"/>
        <v>658512</v>
      </c>
      <c r="L289" s="196" t="s">
        <v>284</v>
      </c>
      <c r="M289" s="196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3"/>
      <c r="AB289" s="213"/>
      <c r="AC289" s="213"/>
      <c r="AD289" s="213"/>
    </row>
    <row r="290" spans="1:30" s="857" customFormat="1" ht="15.75" customHeight="1">
      <c r="A290" s="206" t="str">
        <f>IF(B290&lt;&gt;"",IF(AND(B290&gt;=_TM1,B290&lt;=_TM2,OR(TH!L290="1111",TH!M290="1111")),TH!D290,""),"")</f>
        <v/>
      </c>
      <c r="B290" s="36">
        <f t="shared" si="22"/>
        <v>2</v>
      </c>
      <c r="C290" s="193">
        <f t="shared" si="23"/>
        <v>40968</v>
      </c>
      <c r="D290" s="193" t="s">
        <v>1609</v>
      </c>
      <c r="E290" s="193">
        <v>40968</v>
      </c>
      <c r="F290" s="194" t="s">
        <v>1507</v>
      </c>
      <c r="G290" s="498" t="s">
        <v>1523</v>
      </c>
      <c r="H290" s="7" t="s">
        <v>497</v>
      </c>
      <c r="I290" s="260">
        <v>136</v>
      </c>
      <c r="J290" s="260">
        <v>10690</v>
      </c>
      <c r="K290" s="623">
        <f t="shared" si="24"/>
        <v>1453840</v>
      </c>
      <c r="L290" s="196" t="s">
        <v>284</v>
      </c>
      <c r="M290" s="196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3"/>
      <c r="AB290" s="213"/>
      <c r="AC290" s="213"/>
      <c r="AD290" s="213"/>
    </row>
    <row r="291" spans="1:30" s="857" customFormat="1" ht="15.75" customHeight="1">
      <c r="A291" s="206" t="str">
        <f>IF(B291&lt;&gt;"",IF(AND(B291&gt;=_TM1,B291&lt;=_TM2,OR(TH!L291="1111",TH!M291="1111")),TH!D291,""),"")</f>
        <v/>
      </c>
      <c r="B291" s="36">
        <f t="shared" si="22"/>
        <v>2</v>
      </c>
      <c r="C291" s="193">
        <f t="shared" si="23"/>
        <v>40968</v>
      </c>
      <c r="D291" s="193" t="s">
        <v>1609</v>
      </c>
      <c r="E291" s="193">
        <v>40968</v>
      </c>
      <c r="F291" s="194" t="s">
        <v>1527</v>
      </c>
      <c r="G291" s="498" t="s">
        <v>1523</v>
      </c>
      <c r="H291" s="7" t="s">
        <v>497</v>
      </c>
      <c r="I291" s="260">
        <v>52</v>
      </c>
      <c r="J291" s="260">
        <v>11054</v>
      </c>
      <c r="K291" s="623">
        <f t="shared" si="24"/>
        <v>574808</v>
      </c>
      <c r="L291" s="196" t="s">
        <v>284</v>
      </c>
      <c r="M291" s="196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3"/>
      <c r="AB291" s="213"/>
      <c r="AC291" s="213"/>
      <c r="AD291" s="213"/>
    </row>
    <row r="292" spans="1:30" s="857" customFormat="1" ht="15.75" customHeight="1">
      <c r="A292" s="206" t="str">
        <f>IF(B292&lt;&gt;"",IF(AND(B292&gt;=_TM1,B292&lt;=_TM2,OR(TH!L292="1111",TH!M292="1111")),TH!D292,""),"")</f>
        <v/>
      </c>
      <c r="B292" s="36">
        <f t="shared" si="22"/>
        <v>2</v>
      </c>
      <c r="C292" s="193">
        <f t="shared" si="23"/>
        <v>40968</v>
      </c>
      <c r="D292" s="193" t="s">
        <v>1610</v>
      </c>
      <c r="E292" s="193">
        <v>40968</v>
      </c>
      <c r="F292" s="194" t="s">
        <v>1508</v>
      </c>
      <c r="G292" s="498" t="s">
        <v>1523</v>
      </c>
      <c r="H292" s="7" t="s">
        <v>497</v>
      </c>
      <c r="I292" s="260">
        <v>532</v>
      </c>
      <c r="J292" s="260">
        <v>13978</v>
      </c>
      <c r="K292" s="623">
        <f t="shared" si="24"/>
        <v>7436296</v>
      </c>
      <c r="L292" s="196" t="s">
        <v>284</v>
      </c>
      <c r="M292" s="196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3"/>
      <c r="AB292" s="213"/>
      <c r="AC292" s="213"/>
      <c r="AD292" s="213"/>
    </row>
    <row r="293" spans="1:30" s="857" customFormat="1" ht="15.75" customHeight="1">
      <c r="A293" s="206" t="str">
        <f>IF(B293&lt;&gt;"",IF(AND(B293&gt;=_TM1,B293&lt;=_TM2,OR(TH!L293="1111",TH!M293="1111")),TH!D293,""),"")</f>
        <v/>
      </c>
      <c r="B293" s="36">
        <f t="shared" si="22"/>
        <v>2</v>
      </c>
      <c r="C293" s="193">
        <f t="shared" si="23"/>
        <v>40968</v>
      </c>
      <c r="D293" s="193" t="s">
        <v>1610</v>
      </c>
      <c r="E293" s="193">
        <v>40968</v>
      </c>
      <c r="F293" s="194" t="s">
        <v>1498</v>
      </c>
      <c r="G293" s="498" t="s">
        <v>1523</v>
      </c>
      <c r="H293" s="7" t="s">
        <v>497</v>
      </c>
      <c r="I293" s="260">
        <v>451</v>
      </c>
      <c r="J293" s="260">
        <v>14349</v>
      </c>
      <c r="K293" s="623">
        <f t="shared" si="24"/>
        <v>6471399</v>
      </c>
      <c r="L293" s="196" t="s">
        <v>284</v>
      </c>
      <c r="M293" s="196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3"/>
      <c r="AB293" s="213"/>
      <c r="AC293" s="213"/>
      <c r="AD293" s="213"/>
    </row>
    <row r="294" spans="1:30" s="857" customFormat="1" ht="15.75" customHeight="1">
      <c r="A294" s="206" t="str">
        <f>IF(B294&lt;&gt;"",IF(AND(B294&gt;=_TM1,B294&lt;=_TM2,OR(TH!L294="1111",TH!M294="1111")),TH!D294,""),"")</f>
        <v/>
      </c>
      <c r="B294" s="36">
        <f t="shared" si="22"/>
        <v>2</v>
      </c>
      <c r="C294" s="193">
        <f t="shared" si="23"/>
        <v>40968</v>
      </c>
      <c r="D294" s="193" t="s">
        <v>1610</v>
      </c>
      <c r="E294" s="193">
        <v>40968</v>
      </c>
      <c r="F294" s="194" t="s">
        <v>1512</v>
      </c>
      <c r="G294" s="498" t="s">
        <v>1523</v>
      </c>
      <c r="H294" s="7" t="s">
        <v>497</v>
      </c>
      <c r="I294" s="260">
        <v>4</v>
      </c>
      <c r="J294" s="260">
        <v>14949</v>
      </c>
      <c r="K294" s="623">
        <f t="shared" si="24"/>
        <v>59796</v>
      </c>
      <c r="L294" s="196" t="s">
        <v>284</v>
      </c>
      <c r="M294" s="196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3"/>
      <c r="AB294" s="213"/>
      <c r="AC294" s="213"/>
      <c r="AD294" s="213"/>
    </row>
    <row r="295" spans="1:30" s="857" customFormat="1" ht="15.75" customHeight="1">
      <c r="A295" s="206" t="str">
        <f>IF(B295&lt;&gt;"",IF(AND(B295&gt;=_TM1,B295&lt;=_TM2,OR(TH!L295="1111",TH!M295="1111")),TH!D295,""),"")</f>
        <v/>
      </c>
      <c r="B295" s="36">
        <f t="shared" si="22"/>
        <v>2</v>
      </c>
      <c r="C295" s="193">
        <f t="shared" si="23"/>
        <v>40968</v>
      </c>
      <c r="D295" s="193" t="s">
        <v>1610</v>
      </c>
      <c r="E295" s="193">
        <v>40968</v>
      </c>
      <c r="F295" s="194" t="s">
        <v>1528</v>
      </c>
      <c r="G295" s="498" t="s">
        <v>1523</v>
      </c>
      <c r="H295" s="7" t="s">
        <v>497</v>
      </c>
      <c r="I295" s="260">
        <v>346</v>
      </c>
      <c r="J295" s="260">
        <v>17110</v>
      </c>
      <c r="K295" s="623">
        <f t="shared" si="24"/>
        <v>5920060</v>
      </c>
      <c r="L295" s="196" t="s">
        <v>284</v>
      </c>
      <c r="M295" s="196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3"/>
      <c r="AB295" s="213"/>
      <c r="AC295" s="213"/>
      <c r="AD295" s="213"/>
    </row>
    <row r="296" spans="1:30" s="857" customFormat="1" ht="15.75" customHeight="1">
      <c r="A296" s="206" t="str">
        <f>IF(B296&lt;&gt;"",IF(AND(B296&gt;=_TM1,B296&lt;=_TM2,OR(TH!L296="1111",TH!M296="1111")),TH!D296,""),"")</f>
        <v/>
      </c>
      <c r="B296" s="36">
        <f t="shared" si="22"/>
        <v>2</v>
      </c>
      <c r="C296" s="193">
        <f t="shared" si="23"/>
        <v>40968</v>
      </c>
      <c r="D296" s="193" t="s">
        <v>1610</v>
      </c>
      <c r="E296" s="193">
        <v>40968</v>
      </c>
      <c r="F296" s="194" t="s">
        <v>1524</v>
      </c>
      <c r="G296" s="498" t="s">
        <v>1523</v>
      </c>
      <c r="H296" s="7" t="s">
        <v>497</v>
      </c>
      <c r="I296" s="260">
        <v>196</v>
      </c>
      <c r="J296" s="260">
        <v>18107</v>
      </c>
      <c r="K296" s="623">
        <f t="shared" si="24"/>
        <v>3548972</v>
      </c>
      <c r="L296" s="196" t="s">
        <v>284</v>
      </c>
      <c r="M296" s="196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3"/>
      <c r="AB296" s="213"/>
      <c r="AC296" s="213"/>
      <c r="AD296" s="213"/>
    </row>
    <row r="297" spans="1:30" s="857" customFormat="1" ht="15.75" customHeight="1">
      <c r="A297" s="206" t="str">
        <f>IF(B297&lt;&gt;"",IF(AND(B297&gt;=_TM1,B297&lt;=_TM2,OR(TH!L297="1111",TH!M297="1111")),TH!D297,""),"")</f>
        <v/>
      </c>
      <c r="B297" s="36">
        <f t="shared" si="22"/>
        <v>2</v>
      </c>
      <c r="C297" s="193">
        <f t="shared" si="23"/>
        <v>40968</v>
      </c>
      <c r="D297" s="193" t="s">
        <v>1610</v>
      </c>
      <c r="E297" s="193">
        <v>40968</v>
      </c>
      <c r="F297" s="194" t="s">
        <v>1515</v>
      </c>
      <c r="G297" s="498" t="s">
        <v>1523</v>
      </c>
      <c r="H297" s="7" t="s">
        <v>497</v>
      </c>
      <c r="I297" s="260">
        <v>50</v>
      </c>
      <c r="J297" s="260">
        <v>16833</v>
      </c>
      <c r="K297" s="623">
        <f t="shared" si="24"/>
        <v>841650</v>
      </c>
      <c r="L297" s="196" t="s">
        <v>284</v>
      </c>
      <c r="M297" s="196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3"/>
      <c r="AB297" s="213"/>
      <c r="AC297" s="213"/>
      <c r="AD297" s="213"/>
    </row>
    <row r="298" spans="1:30" s="857" customFormat="1" ht="15.75" customHeight="1">
      <c r="A298" s="206" t="str">
        <f>IF(B298&lt;&gt;"",IF(AND(B298&gt;=_TM1,B298&lt;=_TM2,OR(TH!L298="1111",TH!M298="1111")),TH!D298,""),"")</f>
        <v/>
      </c>
      <c r="B298" s="36">
        <f t="shared" si="22"/>
        <v>2</v>
      </c>
      <c r="C298" s="193">
        <f t="shared" si="23"/>
        <v>40968</v>
      </c>
      <c r="D298" s="193" t="s">
        <v>1610</v>
      </c>
      <c r="E298" s="193">
        <v>40968</v>
      </c>
      <c r="F298" s="194" t="s">
        <v>1518</v>
      </c>
      <c r="G298" s="498" t="s">
        <v>1523</v>
      </c>
      <c r="H298" s="7" t="s">
        <v>497</v>
      </c>
      <c r="I298" s="260">
        <v>30</v>
      </c>
      <c r="J298" s="260">
        <v>19769</v>
      </c>
      <c r="K298" s="623">
        <f t="shared" si="24"/>
        <v>593070</v>
      </c>
      <c r="L298" s="196" t="s">
        <v>284</v>
      </c>
      <c r="M298" s="196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3"/>
      <c r="AB298" s="213"/>
      <c r="AC298" s="213"/>
      <c r="AD298" s="213"/>
    </row>
    <row r="299" spans="1:30" s="857" customFormat="1" ht="15.75" customHeight="1">
      <c r="A299" s="206" t="str">
        <f>IF(B299&lt;&gt;"",IF(AND(B299&gt;=_TM1,B299&lt;=_TM2,OR(TH!L299="1111",TH!M299="1111")),TH!D299,""),"")</f>
        <v/>
      </c>
      <c r="B299" s="36">
        <f t="shared" si="22"/>
        <v>2</v>
      </c>
      <c r="C299" s="193">
        <f t="shared" si="23"/>
        <v>40968</v>
      </c>
      <c r="D299" s="193" t="s">
        <v>1610</v>
      </c>
      <c r="E299" s="193">
        <v>40968</v>
      </c>
      <c r="F299" s="194" t="s">
        <v>1525</v>
      </c>
      <c r="G299" s="498" t="s">
        <v>1523</v>
      </c>
      <c r="H299" s="7" t="s">
        <v>497</v>
      </c>
      <c r="I299" s="260">
        <v>63</v>
      </c>
      <c r="J299" s="260">
        <v>15249</v>
      </c>
      <c r="K299" s="623">
        <f t="shared" si="24"/>
        <v>960687</v>
      </c>
      <c r="L299" s="196" t="s">
        <v>284</v>
      </c>
      <c r="M299" s="196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3"/>
      <c r="AB299" s="213"/>
      <c r="AC299" s="213"/>
      <c r="AD299" s="213"/>
    </row>
    <row r="300" spans="1:30" s="857" customFormat="1" ht="15.75" customHeight="1">
      <c r="A300" s="206" t="str">
        <f>IF(B300&lt;&gt;"",IF(AND(B300&gt;=_TM1,B300&lt;=_TM2,OR(TH!L300="1111",TH!M300="1111")),TH!D300,""),"")</f>
        <v/>
      </c>
      <c r="B300" s="36">
        <f t="shared" si="22"/>
        <v>2</v>
      </c>
      <c r="C300" s="193">
        <f t="shared" si="23"/>
        <v>40968</v>
      </c>
      <c r="D300" s="193" t="s">
        <v>1610</v>
      </c>
      <c r="E300" s="193">
        <v>40968</v>
      </c>
      <c r="F300" s="194" t="s">
        <v>1511</v>
      </c>
      <c r="G300" s="498" t="s">
        <v>1523</v>
      </c>
      <c r="H300" s="7" t="s">
        <v>497</v>
      </c>
      <c r="I300" s="260">
        <v>165</v>
      </c>
      <c r="J300" s="260">
        <v>15732</v>
      </c>
      <c r="K300" s="623">
        <f t="shared" si="24"/>
        <v>2595780</v>
      </c>
      <c r="L300" s="196" t="s">
        <v>284</v>
      </c>
      <c r="M300" s="196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3"/>
      <c r="AB300" s="213"/>
      <c r="AC300" s="213"/>
      <c r="AD300" s="213"/>
    </row>
    <row r="301" spans="1:30" s="857" customFormat="1" ht="15.75" customHeight="1">
      <c r="A301" s="206" t="str">
        <f>IF(B301&lt;&gt;"",IF(AND(B301&gt;=_TM1,B301&lt;=_TM2,OR(TH!L301="1111",TH!M301="1111")),TH!D301,""),"")</f>
        <v/>
      </c>
      <c r="B301" s="36">
        <f t="shared" si="22"/>
        <v>2</v>
      </c>
      <c r="C301" s="193">
        <f t="shared" si="23"/>
        <v>40968</v>
      </c>
      <c r="D301" s="193" t="s">
        <v>1610</v>
      </c>
      <c r="E301" s="193">
        <v>40968</v>
      </c>
      <c r="F301" s="194" t="s">
        <v>1509</v>
      </c>
      <c r="G301" s="498" t="s">
        <v>1523</v>
      </c>
      <c r="H301" s="7" t="s">
        <v>497</v>
      </c>
      <c r="I301" s="260">
        <v>1</v>
      </c>
      <c r="J301" s="260">
        <v>16401</v>
      </c>
      <c r="K301" s="623">
        <f t="shared" si="24"/>
        <v>16401</v>
      </c>
      <c r="L301" s="196" t="s">
        <v>284</v>
      </c>
      <c r="M301" s="196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3"/>
      <c r="AB301" s="213"/>
      <c r="AC301" s="213"/>
      <c r="AD301" s="213"/>
    </row>
    <row r="302" spans="1:30" s="857" customFormat="1" ht="15.75" customHeight="1">
      <c r="A302" s="206" t="str">
        <f>IF(B302&lt;&gt;"",IF(AND(B302&gt;=_TM1,B302&lt;=_TM2,OR(TH!L302="1111",TH!M302="1111")),TH!D302,""),"")</f>
        <v/>
      </c>
      <c r="B302" s="36">
        <f t="shared" si="22"/>
        <v>2</v>
      </c>
      <c r="C302" s="193">
        <f t="shared" si="23"/>
        <v>40968</v>
      </c>
      <c r="D302" s="193" t="s">
        <v>1610</v>
      </c>
      <c r="E302" s="193">
        <v>40968</v>
      </c>
      <c r="F302" s="194" t="s">
        <v>1526</v>
      </c>
      <c r="G302" s="498" t="s">
        <v>1523</v>
      </c>
      <c r="H302" s="7" t="s">
        <v>497</v>
      </c>
      <c r="I302" s="260">
        <v>50</v>
      </c>
      <c r="J302" s="260">
        <v>20520</v>
      </c>
      <c r="K302" s="623">
        <f t="shared" si="24"/>
        <v>1026000</v>
      </c>
      <c r="L302" s="196" t="s">
        <v>284</v>
      </c>
      <c r="M302" s="196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3"/>
      <c r="AB302" s="213"/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 t="shared" si="22"/>
        <v>2</v>
      </c>
      <c r="C303" s="193">
        <f t="shared" si="23"/>
        <v>40968</v>
      </c>
      <c r="D303" s="193" t="s">
        <v>1610</v>
      </c>
      <c r="E303" s="193">
        <v>40968</v>
      </c>
      <c r="F303" s="194" t="s">
        <v>556</v>
      </c>
      <c r="G303" s="498" t="s">
        <v>1523</v>
      </c>
      <c r="H303" s="7" t="s">
        <v>497</v>
      </c>
      <c r="I303" s="260"/>
      <c r="J303" s="260"/>
      <c r="K303" s="623">
        <v>3300731</v>
      </c>
      <c r="L303" s="196" t="s">
        <v>284</v>
      </c>
      <c r="M303" s="196" t="s">
        <v>496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 t="shared" si="22"/>
        <v>3</v>
      </c>
      <c r="C304" s="193">
        <v>40970</v>
      </c>
      <c r="D304" s="186" t="s">
        <v>450</v>
      </c>
      <c r="E304" s="193">
        <v>40970</v>
      </c>
      <c r="F304" s="194" t="s">
        <v>622</v>
      </c>
      <c r="G304" s="496" t="s">
        <v>623</v>
      </c>
      <c r="H304" s="45" t="s">
        <v>624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7" customFormat="1" ht="15.75" customHeight="1">
      <c r="A305" s="206" t="str">
        <f>IF(B305&lt;&gt;"",IF(AND(B305&gt;=_TM1,B305&lt;=_TM2,OR(TH!L305="1111",TH!M305="1111")),TH!D305,""),"")</f>
        <v/>
      </c>
      <c r="B305" s="36">
        <f t="shared" si="22"/>
        <v>3</v>
      </c>
      <c r="C305" s="193">
        <v>40970</v>
      </c>
      <c r="D305" s="186" t="s">
        <v>450</v>
      </c>
      <c r="E305" s="193">
        <v>40970</v>
      </c>
      <c r="F305" s="194" t="s">
        <v>625</v>
      </c>
      <c r="G305" s="496" t="s">
        <v>623</v>
      </c>
      <c r="H305" s="45" t="s">
        <v>624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7" customFormat="1" ht="15.75" customHeight="1">
      <c r="A306" s="206" t="str">
        <f>IF(B306&lt;&gt;"",IF(AND(B306&gt;=_TM1,B306&lt;=_TM2,OR(TH!L306="1111",TH!M306="1111")),TH!D306,""),"")</f>
        <v/>
      </c>
      <c r="B306" s="36">
        <f t="shared" si="22"/>
        <v>3</v>
      </c>
      <c r="C306" s="193">
        <f t="shared" ref="C306:C317" si="25">E306</f>
        <v>40971</v>
      </c>
      <c r="D306" s="193" t="s">
        <v>1611</v>
      </c>
      <c r="E306" s="193">
        <v>40971</v>
      </c>
      <c r="F306" s="194" t="s">
        <v>1491</v>
      </c>
      <c r="G306" s="498" t="s">
        <v>941</v>
      </c>
      <c r="H306" s="7" t="s">
        <v>501</v>
      </c>
      <c r="I306" s="260">
        <v>490</v>
      </c>
      <c r="J306" s="260">
        <v>12790</v>
      </c>
      <c r="K306" s="623">
        <f>ROUND(I306*J306,0)</f>
        <v>6267100</v>
      </c>
      <c r="L306" s="196" t="s">
        <v>284</v>
      </c>
      <c r="M306" s="196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3"/>
      <c r="AB306" s="213"/>
      <c r="AC306" s="213"/>
      <c r="AD306" s="213"/>
    </row>
    <row r="307" spans="1:30" s="857" customFormat="1" ht="15.75" customHeight="1">
      <c r="A307" s="206" t="str">
        <f>IF(B307&lt;&gt;"",IF(AND(B307&gt;=_TM1,B307&lt;=_TM2,OR(TH!L307="1111",TH!M307="1111")),TH!D307,""),"")</f>
        <v/>
      </c>
      <c r="B307" s="36">
        <f t="shared" si="22"/>
        <v>3</v>
      </c>
      <c r="C307" s="193">
        <f t="shared" si="25"/>
        <v>40971</v>
      </c>
      <c r="D307" s="193" t="s">
        <v>1611</v>
      </c>
      <c r="E307" s="193">
        <v>40971</v>
      </c>
      <c r="F307" s="194" t="s">
        <v>556</v>
      </c>
      <c r="G307" s="498" t="s">
        <v>941</v>
      </c>
      <c r="H307" s="7" t="s">
        <v>501</v>
      </c>
      <c r="I307" s="260"/>
      <c r="J307" s="260"/>
      <c r="K307" s="623">
        <v>626710</v>
      </c>
      <c r="L307" s="196" t="s">
        <v>284</v>
      </c>
      <c r="M307" s="196" t="s">
        <v>496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7" customFormat="1" ht="15.75" customHeight="1">
      <c r="A308" s="206" t="str">
        <f>IF(B308&lt;&gt;"",IF(AND(B308&gt;=_TM1,B308&lt;=_TM2,OR(TH!L308="1111",TH!M308="1111")),TH!D308,""),"")</f>
        <v/>
      </c>
      <c r="B308" s="36">
        <f t="shared" si="22"/>
        <v>3</v>
      </c>
      <c r="C308" s="193">
        <f t="shared" si="25"/>
        <v>40971</v>
      </c>
      <c r="D308" s="894" t="s">
        <v>1612</v>
      </c>
      <c r="E308" s="894">
        <v>40971</v>
      </c>
      <c r="F308" s="194" t="s">
        <v>1480</v>
      </c>
      <c r="G308" s="896" t="s">
        <v>942</v>
      </c>
      <c r="H308" s="195" t="s">
        <v>498</v>
      </c>
      <c r="I308" s="260">
        <v>45</v>
      </c>
      <c r="J308" s="260">
        <v>44600</v>
      </c>
      <c r="K308" s="623">
        <f t="shared" ref="K308:K316" si="26">ROUND(I308*J308,0)</f>
        <v>2007000</v>
      </c>
      <c r="L308" s="196" t="s">
        <v>284</v>
      </c>
      <c r="M308" s="196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3"/>
      <c r="AB308" s="213"/>
      <c r="AC308" s="213"/>
      <c r="AD308" s="213"/>
    </row>
    <row r="309" spans="1:30" s="857" customFormat="1" ht="15.75" customHeight="1">
      <c r="A309" s="206" t="str">
        <f>IF(B309&lt;&gt;"",IF(AND(B309&gt;=_TM1,B309&lt;=_TM2,OR(TH!L309="1111",TH!M309="1111")),TH!D309,""),"")</f>
        <v/>
      </c>
      <c r="B309" s="36">
        <f t="shared" si="22"/>
        <v>3</v>
      </c>
      <c r="C309" s="193">
        <f t="shared" si="25"/>
        <v>40971</v>
      </c>
      <c r="D309" s="894" t="s">
        <v>1612</v>
      </c>
      <c r="E309" s="894">
        <v>40971</v>
      </c>
      <c r="F309" s="194" t="s">
        <v>1481</v>
      </c>
      <c r="G309" s="896" t="s">
        <v>942</v>
      </c>
      <c r="H309" s="195" t="s">
        <v>498</v>
      </c>
      <c r="I309" s="260">
        <v>420</v>
      </c>
      <c r="J309" s="260">
        <v>24800</v>
      </c>
      <c r="K309" s="623">
        <f t="shared" si="26"/>
        <v>10416000</v>
      </c>
      <c r="L309" s="196" t="s">
        <v>284</v>
      </c>
      <c r="M309" s="196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3"/>
      <c r="AB309" s="213"/>
      <c r="AC309" s="213"/>
      <c r="AD309" s="213"/>
    </row>
    <row r="310" spans="1:30" s="857" customFormat="1" ht="15.75" customHeight="1">
      <c r="A310" s="206" t="str">
        <f>IF(B310&lt;&gt;"",IF(AND(B310&gt;=_TM1,B310&lt;=_TM2,OR(TH!L310="1111",TH!M310="1111")),TH!D310,""),"")</f>
        <v/>
      </c>
      <c r="B310" s="36">
        <f t="shared" si="22"/>
        <v>3</v>
      </c>
      <c r="C310" s="193">
        <f t="shared" si="25"/>
        <v>40971</v>
      </c>
      <c r="D310" s="894" t="s">
        <v>1612</v>
      </c>
      <c r="E310" s="894">
        <v>40971</v>
      </c>
      <c r="F310" s="194" t="s">
        <v>1482</v>
      </c>
      <c r="G310" s="896" t="s">
        <v>942</v>
      </c>
      <c r="H310" s="195" t="s">
        <v>498</v>
      </c>
      <c r="I310" s="260">
        <v>15</v>
      </c>
      <c r="J310" s="260">
        <v>51500</v>
      </c>
      <c r="K310" s="623">
        <f t="shared" si="26"/>
        <v>772500</v>
      </c>
      <c r="L310" s="196" t="s">
        <v>284</v>
      </c>
      <c r="M310" s="196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3"/>
      <c r="AB310" s="213"/>
      <c r="AC310" s="213"/>
      <c r="AD310" s="213"/>
    </row>
    <row r="311" spans="1:30" s="857" customFormat="1" ht="15.75" customHeight="1">
      <c r="A311" s="206" t="str">
        <f>IF(B311&lt;&gt;"",IF(AND(B311&gt;=_TM1,B311&lt;=_TM2,OR(TH!L311="1111",TH!M311="1111")),TH!D311,""),"")</f>
        <v/>
      </c>
      <c r="B311" s="36">
        <f t="shared" si="22"/>
        <v>3</v>
      </c>
      <c r="C311" s="193">
        <f t="shared" si="25"/>
        <v>40971</v>
      </c>
      <c r="D311" s="894" t="s">
        <v>1612</v>
      </c>
      <c r="E311" s="894">
        <v>40971</v>
      </c>
      <c r="F311" s="194" t="s">
        <v>1483</v>
      </c>
      <c r="G311" s="896" t="s">
        <v>942</v>
      </c>
      <c r="H311" s="195" t="s">
        <v>498</v>
      </c>
      <c r="I311" s="260">
        <v>45</v>
      </c>
      <c r="J311" s="260">
        <v>36500</v>
      </c>
      <c r="K311" s="623">
        <f t="shared" si="26"/>
        <v>1642500</v>
      </c>
      <c r="L311" s="196" t="s">
        <v>284</v>
      </c>
      <c r="M311" s="196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3"/>
      <c r="AB311" s="213"/>
      <c r="AC311" s="213"/>
      <c r="AD311" s="213"/>
    </row>
    <row r="312" spans="1:30" s="857" customFormat="1" ht="15.75" customHeight="1">
      <c r="A312" s="206" t="str">
        <f>IF(B312&lt;&gt;"",IF(AND(B312&gt;=_TM1,B312&lt;=_TM2,OR(TH!L312="1111",TH!M312="1111")),TH!D312,""),"")</f>
        <v/>
      </c>
      <c r="B312" s="36">
        <f t="shared" si="22"/>
        <v>3</v>
      </c>
      <c r="C312" s="193">
        <f t="shared" si="25"/>
        <v>40971</v>
      </c>
      <c r="D312" s="894" t="s">
        <v>1612</v>
      </c>
      <c r="E312" s="894">
        <v>40971</v>
      </c>
      <c r="F312" s="194" t="s">
        <v>1484</v>
      </c>
      <c r="G312" s="896" t="s">
        <v>942</v>
      </c>
      <c r="H312" s="195" t="s">
        <v>498</v>
      </c>
      <c r="I312" s="260">
        <v>100</v>
      </c>
      <c r="J312" s="260">
        <v>27692</v>
      </c>
      <c r="K312" s="623">
        <f t="shared" si="26"/>
        <v>2769200</v>
      </c>
      <c r="L312" s="196" t="s">
        <v>284</v>
      </c>
      <c r="M312" s="196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3"/>
      <c r="AB312" s="213"/>
      <c r="AC312" s="213"/>
      <c r="AD312" s="213"/>
    </row>
    <row r="313" spans="1:30" s="857" customFormat="1" ht="15.75" customHeight="1">
      <c r="A313" s="206" t="str">
        <f>IF(B313&lt;&gt;"",IF(AND(B313&gt;=_TM1,B313&lt;=_TM2,OR(TH!L313="1111",TH!M313="1111")),TH!D313,""),"")</f>
        <v/>
      </c>
      <c r="B313" s="36">
        <f t="shared" si="22"/>
        <v>3</v>
      </c>
      <c r="C313" s="193">
        <f t="shared" si="25"/>
        <v>40971</v>
      </c>
      <c r="D313" s="894" t="s">
        <v>1612</v>
      </c>
      <c r="E313" s="894">
        <v>40971</v>
      </c>
      <c r="F313" s="194" t="s">
        <v>1485</v>
      </c>
      <c r="G313" s="896" t="s">
        <v>942</v>
      </c>
      <c r="H313" s="195" t="s">
        <v>498</v>
      </c>
      <c r="I313" s="260">
        <v>47</v>
      </c>
      <c r="J313" s="260">
        <v>18800</v>
      </c>
      <c r="K313" s="623">
        <f t="shared" si="26"/>
        <v>883600</v>
      </c>
      <c r="L313" s="196" t="s">
        <v>284</v>
      </c>
      <c r="M313" s="196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3"/>
      <c r="AB313" s="213"/>
      <c r="AC313" s="213"/>
      <c r="AD313" s="213"/>
    </row>
    <row r="314" spans="1:30" s="857" customFormat="1" ht="15.75" customHeight="1">
      <c r="A314" s="206" t="str">
        <f>IF(B314&lt;&gt;"",IF(AND(B314&gt;=_TM1,B314&lt;=_TM2,OR(TH!L314="1111",TH!M314="1111")),TH!D314,""),"")</f>
        <v/>
      </c>
      <c r="B314" s="36">
        <f t="shared" si="22"/>
        <v>3</v>
      </c>
      <c r="C314" s="193">
        <f t="shared" si="25"/>
        <v>40971</v>
      </c>
      <c r="D314" s="894" t="s">
        <v>1612</v>
      </c>
      <c r="E314" s="894">
        <v>40971</v>
      </c>
      <c r="F314" s="194" t="s">
        <v>1113</v>
      </c>
      <c r="G314" s="896" t="s">
        <v>942</v>
      </c>
      <c r="H314" s="195" t="s">
        <v>498</v>
      </c>
      <c r="I314" s="260">
        <v>30</v>
      </c>
      <c r="J314" s="260">
        <v>1200</v>
      </c>
      <c r="K314" s="623">
        <f t="shared" si="26"/>
        <v>36000</v>
      </c>
      <c r="L314" s="196" t="s">
        <v>284</v>
      </c>
      <c r="M314" s="196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3"/>
      <c r="AB314" s="213"/>
      <c r="AC314" s="213"/>
      <c r="AD314" s="213"/>
    </row>
    <row r="315" spans="1:30" s="857" customFormat="1" ht="15.75" customHeight="1">
      <c r="A315" s="206" t="str">
        <f>IF(B315&lt;&gt;"",IF(AND(B315&gt;=_TM1,B315&lt;=_TM2,OR(TH!L315="1111",TH!M315="1111")),TH!D315,""),"")</f>
        <v/>
      </c>
      <c r="B315" s="36">
        <f t="shared" si="22"/>
        <v>3</v>
      </c>
      <c r="C315" s="193">
        <f t="shared" si="25"/>
        <v>40971</v>
      </c>
      <c r="D315" s="894" t="s">
        <v>1612</v>
      </c>
      <c r="E315" s="894">
        <v>40971</v>
      </c>
      <c r="F315" s="194" t="s">
        <v>1486</v>
      </c>
      <c r="G315" s="896" t="s">
        <v>942</v>
      </c>
      <c r="H315" s="195" t="s">
        <v>498</v>
      </c>
      <c r="I315" s="260">
        <v>20</v>
      </c>
      <c r="J315" s="260">
        <v>36700</v>
      </c>
      <c r="K315" s="623">
        <f t="shared" si="26"/>
        <v>734000</v>
      </c>
      <c r="L315" s="196" t="s">
        <v>284</v>
      </c>
      <c r="M315" s="196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3"/>
      <c r="AB315" s="213"/>
      <c r="AC315" s="213"/>
      <c r="AD315" s="213"/>
    </row>
    <row r="316" spans="1:30" s="857" customFormat="1" ht="15.75" customHeight="1">
      <c r="A316" s="206" t="str">
        <f>IF(B316&lt;&gt;"",IF(AND(B316&gt;=_TM1,B316&lt;=_TM2,OR(TH!L316="1111",TH!M316="1111")),TH!D316,""),"")</f>
        <v/>
      </c>
      <c r="B316" s="36">
        <f t="shared" si="22"/>
        <v>3</v>
      </c>
      <c r="C316" s="193">
        <f t="shared" si="25"/>
        <v>40971</v>
      </c>
      <c r="D316" s="894" t="s">
        <v>1612</v>
      </c>
      <c r="E316" s="894">
        <v>40971</v>
      </c>
      <c r="F316" s="194" t="s">
        <v>1487</v>
      </c>
      <c r="G316" s="896" t="s">
        <v>942</v>
      </c>
      <c r="H316" s="195" t="s">
        <v>498</v>
      </c>
      <c r="I316" s="260">
        <v>257</v>
      </c>
      <c r="J316" s="260">
        <v>2900</v>
      </c>
      <c r="K316" s="623">
        <f t="shared" si="26"/>
        <v>745300</v>
      </c>
      <c r="L316" s="196" t="s">
        <v>284</v>
      </c>
      <c r="M316" s="196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3"/>
      <c r="AB316" s="213"/>
      <c r="AC316" s="213"/>
      <c r="AD316" s="213"/>
    </row>
    <row r="317" spans="1:30" s="857" customFormat="1" ht="15.75" customHeight="1">
      <c r="A317" s="206" t="str">
        <f>IF(B317&lt;&gt;"",IF(AND(B317&gt;=_TM1,B317&lt;=_TM2,OR(TH!L317="1111",TH!M317="1111")),TH!D317,""),"")</f>
        <v/>
      </c>
      <c r="B317" s="36">
        <f t="shared" si="22"/>
        <v>3</v>
      </c>
      <c r="C317" s="193">
        <f t="shared" si="25"/>
        <v>40971</v>
      </c>
      <c r="D317" s="894" t="s">
        <v>1612</v>
      </c>
      <c r="E317" s="894">
        <v>40971</v>
      </c>
      <c r="F317" s="194" t="s">
        <v>556</v>
      </c>
      <c r="G317" s="896" t="s">
        <v>942</v>
      </c>
      <c r="H317" s="195" t="s">
        <v>498</v>
      </c>
      <c r="I317" s="260"/>
      <c r="J317" s="260"/>
      <c r="K317" s="623">
        <v>2000610</v>
      </c>
      <c r="L317" s="196" t="s">
        <v>284</v>
      </c>
      <c r="M317" s="196" t="s">
        <v>496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00"/>
      <c r="AB317" s="914"/>
      <c r="AC317" s="914">
        <f>SUM(K308:K316)-AB317</f>
        <v>20006100</v>
      </c>
      <c r="AD317" s="200"/>
    </row>
    <row r="318" spans="1:30" s="857" customFormat="1" ht="15.75" customHeight="1">
      <c r="A318" s="206" t="str">
        <f>IF(B318&lt;&gt;"",IF(AND(B318&gt;=_TM1,B318&lt;=_TM2,OR(TH!L318="1111",TH!M318="1111")),TH!D318,""),"")</f>
        <v/>
      </c>
      <c r="B318" s="36">
        <f t="shared" si="22"/>
        <v>3</v>
      </c>
      <c r="C318" s="193">
        <v>40973</v>
      </c>
      <c r="D318" s="186" t="s">
        <v>364</v>
      </c>
      <c r="E318" s="193">
        <v>40973</v>
      </c>
      <c r="F318" s="878" t="s">
        <v>366</v>
      </c>
      <c r="G318" s="496" t="s">
        <v>362</v>
      </c>
      <c r="H318" s="7" t="s">
        <v>498</v>
      </c>
      <c r="I318" s="262"/>
      <c r="J318" s="260"/>
      <c r="K318" s="38">
        <v>13247000</v>
      </c>
      <c r="L318" s="196" t="s">
        <v>24</v>
      </c>
      <c r="M318" s="624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7" customFormat="1" ht="15.75" customHeight="1">
      <c r="A319" s="206" t="str">
        <f>IF(B319&lt;&gt;"",IF(AND(B319&gt;=_TM1,B319&lt;=_TM2,OR(TH!L319="1111",TH!M319="1111")),TH!D319,""),"")</f>
        <v/>
      </c>
      <c r="B319" s="36">
        <f t="shared" si="22"/>
        <v>3</v>
      </c>
      <c r="C319" s="193">
        <f t="shared" ref="C319:C324" si="27">E319</f>
        <v>40974</v>
      </c>
      <c r="D319" s="193" t="s">
        <v>1613</v>
      </c>
      <c r="E319" s="193">
        <v>40974</v>
      </c>
      <c r="F319" s="194" t="s">
        <v>1492</v>
      </c>
      <c r="G319" s="498" t="s">
        <v>943</v>
      </c>
      <c r="H319" s="195" t="s">
        <v>940</v>
      </c>
      <c r="I319" s="260">
        <v>230</v>
      </c>
      <c r="J319" s="260">
        <v>9470</v>
      </c>
      <c r="K319" s="623">
        <f>ROUND(I319*J319,0)</f>
        <v>2178100</v>
      </c>
      <c r="L319" s="196" t="s">
        <v>284</v>
      </c>
      <c r="M319" s="196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3"/>
      <c r="AB319" s="213"/>
      <c r="AC319" s="213"/>
      <c r="AD319" s="213"/>
    </row>
    <row r="320" spans="1:30" s="857" customFormat="1" ht="15.75" customHeight="1">
      <c r="A320" s="206" t="str">
        <f>IF(B320&lt;&gt;"",IF(AND(B320&gt;=_TM1,B320&lt;=_TM2,OR(TH!L320="1111",TH!M320="1111")),TH!D320,""),"")</f>
        <v/>
      </c>
      <c r="B320" s="36">
        <f t="shared" si="22"/>
        <v>3</v>
      </c>
      <c r="C320" s="193">
        <f t="shared" si="27"/>
        <v>40974</v>
      </c>
      <c r="D320" s="193" t="s">
        <v>1613</v>
      </c>
      <c r="E320" s="193">
        <v>40974</v>
      </c>
      <c r="F320" s="194" t="s">
        <v>556</v>
      </c>
      <c r="G320" s="498" t="s">
        <v>943</v>
      </c>
      <c r="H320" s="195" t="s">
        <v>940</v>
      </c>
      <c r="I320" s="260"/>
      <c r="J320" s="260"/>
      <c r="K320" s="623">
        <v>217810</v>
      </c>
      <c r="L320" s="196" t="s">
        <v>284</v>
      </c>
      <c r="M320" s="196" t="s">
        <v>496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7" customFormat="1" ht="15.75" customHeight="1">
      <c r="A321" s="206" t="str">
        <f>IF(B321&lt;&gt;"",IF(AND(B321&gt;=_TM1,B321&lt;=_TM2,OR(TH!L321="1111",TH!M321="1111")),TH!D321,""),"")</f>
        <v/>
      </c>
      <c r="B321" s="36">
        <f t="shared" si="22"/>
        <v>3</v>
      </c>
      <c r="C321" s="193">
        <f t="shared" si="27"/>
        <v>40974</v>
      </c>
      <c r="D321" s="193" t="s">
        <v>1648</v>
      </c>
      <c r="E321" s="193">
        <v>40974</v>
      </c>
      <c r="F321" s="194" t="s">
        <v>366</v>
      </c>
      <c r="G321" s="498" t="s">
        <v>943</v>
      </c>
      <c r="H321" s="195" t="s">
        <v>940</v>
      </c>
      <c r="I321" s="260"/>
      <c r="J321" s="260"/>
      <c r="K321" s="623">
        <v>2395910</v>
      </c>
      <c r="L321" s="196" t="s">
        <v>48</v>
      </c>
      <c r="M321" s="196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7" customFormat="1" ht="15.75" customHeight="1">
      <c r="A322" s="206" t="str">
        <f>IF(B322&lt;&gt;"",IF(AND(B322&gt;=_TM1,B322&lt;=_TM2,OR(TH!L322="1111",TH!M322="1111")),TH!D322,""),"")</f>
        <v/>
      </c>
      <c r="B322" s="36">
        <f t="shared" si="22"/>
        <v>3</v>
      </c>
      <c r="C322" s="193">
        <f t="shared" si="27"/>
        <v>40974</v>
      </c>
      <c r="D322" s="193" t="s">
        <v>1614</v>
      </c>
      <c r="E322" s="193">
        <v>40974</v>
      </c>
      <c r="F322" s="194" t="s">
        <v>1157</v>
      </c>
      <c r="G322" s="498" t="s">
        <v>944</v>
      </c>
      <c r="H322" s="195" t="s">
        <v>940</v>
      </c>
      <c r="I322" s="260">
        <v>100</v>
      </c>
      <c r="J322" s="260">
        <v>18000</v>
      </c>
      <c r="K322" s="623">
        <f>ROUND(I322*J322,0)</f>
        <v>1800000</v>
      </c>
      <c r="L322" s="196" t="s">
        <v>284</v>
      </c>
      <c r="M322" s="196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3"/>
      <c r="AB322" s="213"/>
      <c r="AC322" s="213"/>
      <c r="AD322" s="213"/>
    </row>
    <row r="323" spans="1:30" s="857" customFormat="1" ht="15.75" customHeight="1">
      <c r="A323" s="206" t="str">
        <f>IF(B323&lt;&gt;"",IF(AND(B323&gt;=_TM1,B323&lt;=_TM2,OR(TH!L323="1111",TH!M323="1111")),TH!D323,""),"")</f>
        <v/>
      </c>
      <c r="B323" s="36">
        <f t="shared" si="22"/>
        <v>3</v>
      </c>
      <c r="C323" s="193">
        <f t="shared" si="27"/>
        <v>40974</v>
      </c>
      <c r="D323" s="193" t="s">
        <v>1614</v>
      </c>
      <c r="E323" s="193">
        <v>40974</v>
      </c>
      <c r="F323" s="194" t="s">
        <v>556</v>
      </c>
      <c r="G323" s="498" t="s">
        <v>944</v>
      </c>
      <c r="H323" s="195" t="s">
        <v>940</v>
      </c>
      <c r="I323" s="260"/>
      <c r="J323" s="260"/>
      <c r="K323" s="623">
        <v>180000</v>
      </c>
      <c r="L323" s="196" t="s">
        <v>284</v>
      </c>
      <c r="M323" s="196" t="s">
        <v>496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7" customFormat="1" ht="15.75" customHeight="1">
      <c r="A324" s="206" t="str">
        <f>IF(B324&lt;&gt;"",IF(AND(B324&gt;=_TM1,B324&lt;=_TM2,OR(TH!L324="1111",TH!M324="1111")),TH!D324,""),"")</f>
        <v/>
      </c>
      <c r="B324" s="36">
        <f t="shared" si="22"/>
        <v>3</v>
      </c>
      <c r="C324" s="193">
        <f t="shared" si="27"/>
        <v>40974</v>
      </c>
      <c r="D324" s="193" t="s">
        <v>1649</v>
      </c>
      <c r="E324" s="193">
        <v>40974</v>
      </c>
      <c r="F324" s="194" t="s">
        <v>366</v>
      </c>
      <c r="G324" s="498" t="s">
        <v>944</v>
      </c>
      <c r="H324" s="195" t="s">
        <v>940</v>
      </c>
      <c r="I324" s="260"/>
      <c r="J324" s="260"/>
      <c r="K324" s="623">
        <v>1980000</v>
      </c>
      <c r="L324" s="196" t="s">
        <v>48</v>
      </c>
      <c r="M324" s="196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7" customFormat="1" ht="15.75" customHeight="1">
      <c r="A325" s="206" t="str">
        <f>IF(B325&lt;&gt;"",IF(AND(B325&gt;=_TM1,B325&lt;=_TM2,OR(TH!L325="1111",TH!M325="1111")),TH!D325,""),"")</f>
        <v/>
      </c>
      <c r="B325" s="36">
        <f t="shared" si="22"/>
        <v>3</v>
      </c>
      <c r="C325" s="193">
        <v>40975</v>
      </c>
      <c r="D325" s="186" t="s">
        <v>364</v>
      </c>
      <c r="E325" s="193">
        <v>40975</v>
      </c>
      <c r="F325" s="194" t="s">
        <v>366</v>
      </c>
      <c r="G325" s="496" t="s">
        <v>362</v>
      </c>
      <c r="H325" s="7" t="s">
        <v>497</v>
      </c>
      <c r="I325" s="262"/>
      <c r="J325" s="260"/>
      <c r="K325" s="38">
        <v>77076011</v>
      </c>
      <c r="L325" s="196" t="s">
        <v>24</v>
      </c>
      <c r="M325" s="624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7" customFormat="1" ht="15.75" customHeight="1">
      <c r="A326" s="206" t="str">
        <f>IF(B326&lt;&gt;"",IF(AND(B326&gt;=_TM1,B326&lt;=_TM2,OR(TH!L326="1111",TH!M326="1111")),TH!D326,""),"")</f>
        <v/>
      </c>
      <c r="B326" s="36">
        <f t="shared" si="22"/>
        <v>3</v>
      </c>
      <c r="C326" s="193">
        <v>40977</v>
      </c>
      <c r="D326" s="186" t="s">
        <v>364</v>
      </c>
      <c r="E326" s="193">
        <v>40977</v>
      </c>
      <c r="F326" s="194" t="s">
        <v>366</v>
      </c>
      <c r="G326" s="496" t="s">
        <v>362</v>
      </c>
      <c r="H326" s="7" t="s">
        <v>501</v>
      </c>
      <c r="I326" s="262"/>
      <c r="J326" s="260"/>
      <c r="K326" s="38">
        <v>10191500</v>
      </c>
      <c r="L326" s="196" t="s">
        <v>24</v>
      </c>
      <c r="M326" s="624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7" customFormat="1" ht="15.75" customHeight="1">
      <c r="A327" s="206" t="str">
        <f>IF(B327&lt;&gt;"",IF(AND(B327&gt;=_TM1,B327&lt;=_TM2,OR(TH!L327="1111",TH!M327="1111")),TH!D327,""),"")</f>
        <v/>
      </c>
      <c r="B327" s="36">
        <f t="shared" si="22"/>
        <v>3</v>
      </c>
      <c r="C327" s="193">
        <f t="shared" ref="C327:C334" si="28">E327</f>
        <v>40977</v>
      </c>
      <c r="D327" s="193" t="s">
        <v>1615</v>
      </c>
      <c r="E327" s="193">
        <v>40977</v>
      </c>
      <c r="F327" s="194" t="s">
        <v>1493</v>
      </c>
      <c r="G327" s="498" t="s">
        <v>945</v>
      </c>
      <c r="H327" s="195" t="s">
        <v>946</v>
      </c>
      <c r="I327" s="260">
        <v>497</v>
      </c>
      <c r="J327" s="260">
        <v>13700</v>
      </c>
      <c r="K327" s="623">
        <f>ROUND(I327*J327,0)</f>
        <v>6808900</v>
      </c>
      <c r="L327" s="196" t="s">
        <v>284</v>
      </c>
      <c r="M327" s="196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3"/>
      <c r="AB327" s="213"/>
      <c r="AC327" s="213"/>
      <c r="AD327" s="213"/>
    </row>
    <row r="328" spans="1:30" s="857" customFormat="1" ht="15.75" customHeight="1">
      <c r="A328" s="206" t="str">
        <f>IF(B328&lt;&gt;"",IF(AND(B328&gt;=_TM1,B328&lt;=_TM2,OR(TH!L328="1111",TH!M328="1111")),TH!D328,""),"")</f>
        <v/>
      </c>
      <c r="B328" s="36">
        <f t="shared" si="22"/>
        <v>3</v>
      </c>
      <c r="C328" s="193">
        <f t="shared" si="28"/>
        <v>40977</v>
      </c>
      <c r="D328" s="193" t="s">
        <v>1615</v>
      </c>
      <c r="E328" s="193">
        <v>40977</v>
      </c>
      <c r="F328" s="194" t="s">
        <v>556</v>
      </c>
      <c r="G328" s="498" t="s">
        <v>945</v>
      </c>
      <c r="H328" s="195" t="s">
        <v>946</v>
      </c>
      <c r="I328" s="260"/>
      <c r="J328" s="260"/>
      <c r="K328" s="623">
        <v>680890</v>
      </c>
      <c r="L328" s="196" t="s">
        <v>284</v>
      </c>
      <c r="M328" s="196" t="s">
        <v>496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7" customFormat="1" ht="15.75" customHeight="1">
      <c r="A329" s="206" t="str">
        <f>IF(B329&lt;&gt;"",IF(AND(B329&gt;=_TM1,B329&lt;=_TM2,OR(TH!L329="1111",TH!M329="1111")),TH!D329,""),"")</f>
        <v/>
      </c>
      <c r="B329" s="36">
        <f t="shared" si="22"/>
        <v>3</v>
      </c>
      <c r="C329" s="193">
        <f t="shared" si="28"/>
        <v>40977</v>
      </c>
      <c r="D329" s="193" t="s">
        <v>1650</v>
      </c>
      <c r="E329" s="193">
        <v>40977</v>
      </c>
      <c r="F329" s="194" t="s">
        <v>366</v>
      </c>
      <c r="G329" s="498" t="s">
        <v>945</v>
      </c>
      <c r="H329" s="195" t="s">
        <v>946</v>
      </c>
      <c r="I329" s="260"/>
      <c r="J329" s="260"/>
      <c r="K329" s="623">
        <v>7489790</v>
      </c>
      <c r="L329" s="196" t="s">
        <v>48</v>
      </c>
      <c r="M329" s="196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7" customFormat="1" ht="15.75" customHeight="1">
      <c r="A330" s="206" t="str">
        <f>IF(B330&lt;&gt;"",IF(AND(B330&gt;=_TM1,B330&lt;=_TM2,OR(TH!L330="1111",TH!M330="1111")),TH!D330,""),"")</f>
        <v/>
      </c>
      <c r="B330" s="36">
        <f t="shared" si="22"/>
        <v>3</v>
      </c>
      <c r="C330" s="193">
        <f t="shared" si="28"/>
        <v>40978</v>
      </c>
      <c r="D330" s="193" t="s">
        <v>1616</v>
      </c>
      <c r="E330" s="193">
        <v>40978</v>
      </c>
      <c r="F330" s="194" t="s">
        <v>1494</v>
      </c>
      <c r="G330" s="498" t="s">
        <v>913</v>
      </c>
      <c r="H330" s="7" t="s">
        <v>633</v>
      </c>
      <c r="I330" s="260">
        <v>1277</v>
      </c>
      <c r="J330" s="260">
        <v>1277</v>
      </c>
      <c r="K330" s="623">
        <f>ROUND(I330*J330,0)</f>
        <v>1630729</v>
      </c>
      <c r="L330" s="196" t="s">
        <v>284</v>
      </c>
      <c r="M330" s="196" t="s">
        <v>185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3"/>
      <c r="AB330" s="213"/>
      <c r="AC330" s="213"/>
      <c r="AD330" s="213"/>
    </row>
    <row r="331" spans="1:30" s="857" customFormat="1" ht="15.75" customHeight="1">
      <c r="A331" s="206" t="str">
        <f>IF(B331&lt;&gt;"",IF(AND(B331&gt;=_TM1,B331&lt;=_TM2,OR(TH!L331="1111",TH!M331="1111")),TH!D331,""),"")</f>
        <v/>
      </c>
      <c r="B331" s="36">
        <f t="shared" si="22"/>
        <v>3</v>
      </c>
      <c r="C331" s="193">
        <f t="shared" si="28"/>
        <v>40978</v>
      </c>
      <c r="D331" s="193" t="s">
        <v>1616</v>
      </c>
      <c r="E331" s="193">
        <v>40978</v>
      </c>
      <c r="F331" s="194" t="s">
        <v>1495</v>
      </c>
      <c r="G331" s="498" t="s">
        <v>913</v>
      </c>
      <c r="H331" s="7" t="s">
        <v>633</v>
      </c>
      <c r="I331" s="260">
        <v>1305</v>
      </c>
      <c r="J331" s="260">
        <v>6630</v>
      </c>
      <c r="K331" s="623">
        <f>ROUND(I331*J331,0)</f>
        <v>8652150</v>
      </c>
      <c r="L331" s="196" t="s">
        <v>284</v>
      </c>
      <c r="M331" s="196" t="s">
        <v>185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3"/>
      <c r="AB331" s="213"/>
      <c r="AC331" s="213"/>
      <c r="AD331" s="213"/>
    </row>
    <row r="332" spans="1:30" s="857" customFormat="1" ht="15.75" customHeight="1">
      <c r="A332" s="206" t="str">
        <f>IF(B332&lt;&gt;"",IF(AND(B332&gt;=_TM1,B332&lt;=_TM2,OR(TH!L332="1111",TH!M332="1111")),TH!D332,""),"")</f>
        <v/>
      </c>
      <c r="B332" s="36">
        <f t="shared" si="22"/>
        <v>3</v>
      </c>
      <c r="C332" s="193">
        <f t="shared" si="28"/>
        <v>40978</v>
      </c>
      <c r="D332" s="193" t="s">
        <v>1616</v>
      </c>
      <c r="E332" s="193">
        <v>40978</v>
      </c>
      <c r="F332" s="194" t="s">
        <v>1496</v>
      </c>
      <c r="G332" s="498" t="s">
        <v>913</v>
      </c>
      <c r="H332" s="7" t="s">
        <v>633</v>
      </c>
      <c r="I332" s="260">
        <v>301</v>
      </c>
      <c r="J332" s="260">
        <v>6830</v>
      </c>
      <c r="K332" s="623">
        <f>ROUND(I332*J332,0)</f>
        <v>2055830</v>
      </c>
      <c r="L332" s="196" t="s">
        <v>284</v>
      </c>
      <c r="M332" s="196" t="s">
        <v>185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3"/>
      <c r="AB332" s="213"/>
      <c r="AC332" s="213"/>
      <c r="AD332" s="213"/>
    </row>
    <row r="333" spans="1:30" s="857" customFormat="1" ht="15.75" customHeight="1">
      <c r="A333" s="206" t="str">
        <f>IF(B333&lt;&gt;"",IF(AND(B333&gt;=_TM1,B333&lt;=_TM2,OR(TH!L333="1111",TH!M333="1111")),TH!D333,""),"")</f>
        <v/>
      </c>
      <c r="B333" s="36">
        <f t="shared" si="22"/>
        <v>3</v>
      </c>
      <c r="C333" s="193">
        <f t="shared" si="28"/>
        <v>40978</v>
      </c>
      <c r="D333" s="193" t="s">
        <v>1616</v>
      </c>
      <c r="E333" s="193">
        <v>40978</v>
      </c>
      <c r="F333" s="194" t="s">
        <v>1133</v>
      </c>
      <c r="G333" s="498" t="s">
        <v>913</v>
      </c>
      <c r="H333" s="7" t="s">
        <v>633</v>
      </c>
      <c r="I333" s="260">
        <v>220</v>
      </c>
      <c r="J333" s="260">
        <v>13320</v>
      </c>
      <c r="K333" s="623">
        <f>ROUND(I333*J333,0)</f>
        <v>2930400</v>
      </c>
      <c r="L333" s="196" t="s">
        <v>284</v>
      </c>
      <c r="M333" s="196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3"/>
      <c r="AB333" s="213"/>
      <c r="AC333" s="213"/>
      <c r="AD333" s="213"/>
    </row>
    <row r="334" spans="1:30" s="857" customFormat="1" ht="15.75" customHeight="1">
      <c r="A334" s="206" t="str">
        <f>IF(B334&lt;&gt;"",IF(AND(B334&gt;=_TM1,B334&lt;=_TM2,OR(TH!L334="1111",TH!M334="1111")),TH!D334,""),"")</f>
        <v/>
      </c>
      <c r="B334" s="36">
        <f t="shared" si="22"/>
        <v>3</v>
      </c>
      <c r="C334" s="193">
        <f t="shared" si="28"/>
        <v>40978</v>
      </c>
      <c r="D334" s="193" t="s">
        <v>1616</v>
      </c>
      <c r="E334" s="193">
        <v>40978</v>
      </c>
      <c r="F334" s="194" t="s">
        <v>556</v>
      </c>
      <c r="G334" s="498" t="s">
        <v>913</v>
      </c>
      <c r="H334" s="7" t="s">
        <v>633</v>
      </c>
      <c r="I334" s="260"/>
      <c r="J334" s="260"/>
      <c r="K334" s="623">
        <v>2156855</v>
      </c>
      <c r="L334" s="196" t="s">
        <v>284</v>
      </c>
      <c r="M334" s="196" t="s">
        <v>496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7" customFormat="1" ht="15.75" customHeight="1">
      <c r="A335" s="206" t="str">
        <f>IF(B335&lt;&gt;"",IF(AND(B335&gt;=_TM1,B335&lt;=_TM2,OR(TH!L335="1111",TH!M335="1111")),TH!D335,""),"")</f>
        <v/>
      </c>
      <c r="B335" s="36">
        <f t="shared" si="22"/>
        <v>3</v>
      </c>
      <c r="C335" s="186">
        <v>40980</v>
      </c>
      <c r="D335" s="186" t="s">
        <v>1651</v>
      </c>
      <c r="E335" s="186">
        <v>40980</v>
      </c>
      <c r="F335" s="191" t="s">
        <v>560</v>
      </c>
      <c r="G335" s="625" t="s">
        <v>362</v>
      </c>
      <c r="H335" s="7" t="s">
        <v>398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7" customFormat="1" ht="15.75" customHeight="1">
      <c r="A336" s="206" t="str">
        <f>IF(B336&lt;&gt;"",IF(AND(B336&gt;=_TM1,B336&lt;=_TM2,OR(TH!L336="1111",TH!M336="1111")),TH!D336,""),"")</f>
        <v/>
      </c>
      <c r="B336" s="36">
        <f t="shared" si="22"/>
        <v>3</v>
      </c>
      <c r="C336" s="186">
        <v>40980</v>
      </c>
      <c r="D336" s="186" t="s">
        <v>365</v>
      </c>
      <c r="E336" s="186">
        <v>40980</v>
      </c>
      <c r="F336" s="191" t="s">
        <v>401</v>
      </c>
      <c r="G336" s="625" t="s">
        <v>362</v>
      </c>
      <c r="H336" s="7" t="s">
        <v>437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7" customFormat="1" ht="15.75" customHeight="1">
      <c r="A337" s="206" t="str">
        <f>IF(B337&lt;&gt;"",IF(AND(B337&gt;=_TM1,B337&lt;=_TM2,OR(TH!L337="1111",TH!M337="1111")),TH!D337,""),"")</f>
        <v/>
      </c>
      <c r="B337" s="36">
        <f t="shared" si="22"/>
        <v>3</v>
      </c>
      <c r="C337" s="186">
        <v>40980</v>
      </c>
      <c r="D337" s="186" t="s">
        <v>365</v>
      </c>
      <c r="E337" s="186">
        <v>40980</v>
      </c>
      <c r="F337" s="191" t="s">
        <v>401</v>
      </c>
      <c r="G337" s="625" t="s">
        <v>362</v>
      </c>
      <c r="H337" s="195" t="s">
        <v>607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7" customFormat="1" ht="15.75" customHeight="1">
      <c r="A338" s="206" t="str">
        <f>IF(B338&lt;&gt;"",IF(AND(B338&gt;=_TM1,B338&lt;=_TM2,OR(TH!L338="1111",TH!M338="1111")),TH!D338,""),"")</f>
        <v/>
      </c>
      <c r="B338" s="36">
        <f t="shared" si="22"/>
        <v>3</v>
      </c>
      <c r="C338" s="186">
        <v>40980</v>
      </c>
      <c r="D338" s="186" t="s">
        <v>368</v>
      </c>
      <c r="E338" s="186">
        <v>40980</v>
      </c>
      <c r="F338" s="191" t="s">
        <v>1585</v>
      </c>
      <c r="G338" s="625"/>
      <c r="H338" s="195" t="s">
        <v>607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7" customFormat="1" ht="15.75" customHeight="1">
      <c r="A339" s="206" t="str">
        <f>IF(B339&lt;&gt;"",IF(AND(B339&gt;=_TM1,B339&lt;=_TM2,OR(TH!L339="1111",TH!M339="1111")),TH!D339,""),"")</f>
        <v/>
      </c>
      <c r="B339" s="36">
        <f t="shared" si="22"/>
        <v>3</v>
      </c>
      <c r="C339" s="193">
        <v>40980</v>
      </c>
      <c r="D339" s="186" t="s">
        <v>365</v>
      </c>
      <c r="E339" s="193">
        <v>40980</v>
      </c>
      <c r="F339" s="194" t="s">
        <v>367</v>
      </c>
      <c r="G339" s="498" t="s">
        <v>362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7" customFormat="1" ht="15.75" customHeight="1">
      <c r="A340" s="206" t="str">
        <f>IF(B340&lt;&gt;"",IF(AND(B340&gt;=_TM1,B340&lt;=_TM2,OR(TH!L340="1111",TH!M340="1111")),TH!D340,""),"")</f>
        <v/>
      </c>
      <c r="B340" s="36">
        <f t="shared" si="22"/>
        <v>3</v>
      </c>
      <c r="C340" s="193">
        <v>40980</v>
      </c>
      <c r="D340" s="186" t="s">
        <v>365</v>
      </c>
      <c r="E340" s="193">
        <v>40980</v>
      </c>
      <c r="F340" s="194" t="s">
        <v>367</v>
      </c>
      <c r="G340" s="498" t="s">
        <v>362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7" customFormat="1" ht="15.75" customHeight="1">
      <c r="A341" s="206" t="str">
        <f>IF(B341&lt;&gt;"",IF(AND(B341&gt;=_TM1,B341&lt;=_TM2,OR(TH!L341="1111",TH!M341="1111")),TH!D341,""),"")</f>
        <v/>
      </c>
      <c r="B341" s="36">
        <f t="shared" si="22"/>
        <v>3</v>
      </c>
      <c r="C341" s="193">
        <f t="shared" ref="C341:C349" si="29">E341</f>
        <v>40980</v>
      </c>
      <c r="D341" s="193" t="s">
        <v>1617</v>
      </c>
      <c r="E341" s="193">
        <v>40980</v>
      </c>
      <c r="F341" s="194" t="s">
        <v>1145</v>
      </c>
      <c r="G341" s="498" t="s">
        <v>947</v>
      </c>
      <c r="H341" s="45" t="s">
        <v>892</v>
      </c>
      <c r="I341" s="260">
        <v>991</v>
      </c>
      <c r="J341" s="260">
        <v>11500</v>
      </c>
      <c r="K341" s="623">
        <f>ROUND(I341*J341,0)</f>
        <v>11396500</v>
      </c>
      <c r="L341" s="196" t="s">
        <v>284</v>
      </c>
      <c r="M341" s="196" t="s">
        <v>185</v>
      </c>
      <c r="N341" s="52" t="str">
        <f>IF(AND('331-CT'!$E$7=TH!H341,OR(L341="331",M341="331")),"331",IF(AND(OR(L341="131",M341="131"),H341='131-CT'!$E$7),"131",""))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3"/>
      <c r="AB341" s="213"/>
      <c r="AC341" s="213"/>
      <c r="AD341" s="213"/>
    </row>
    <row r="342" spans="1:30" s="857" customFormat="1" ht="15.75" customHeight="1">
      <c r="A342" s="206" t="str">
        <f>IF(B342&lt;&gt;"",IF(AND(B342&gt;=_TM1,B342&lt;=_TM2,OR(TH!L342="1111",TH!M342="1111")),TH!D342,""),"")</f>
        <v/>
      </c>
      <c r="B342" s="36">
        <f t="shared" si="22"/>
        <v>3</v>
      </c>
      <c r="C342" s="193">
        <f t="shared" si="29"/>
        <v>40980</v>
      </c>
      <c r="D342" s="193" t="s">
        <v>1617</v>
      </c>
      <c r="E342" s="193">
        <v>40980</v>
      </c>
      <c r="F342" s="194" t="s">
        <v>556</v>
      </c>
      <c r="G342" s="498" t="s">
        <v>947</v>
      </c>
      <c r="H342" s="45" t="s">
        <v>892</v>
      </c>
      <c r="I342" s="260"/>
      <c r="J342" s="260"/>
      <c r="K342" s="623">
        <v>1139650</v>
      </c>
      <c r="L342" s="196" t="s">
        <v>284</v>
      </c>
      <c r="M342" s="196" t="s">
        <v>496</v>
      </c>
      <c r="N342" s="52" t="str">
        <f>IF(AND('331-CT'!$E$7=TH!H342,OR(L342="331",M342="331")),"331",IF(AND(OR(L342="131",M342="131"),H342='131-CT'!$E$7),"131",""))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7" customFormat="1" ht="15.75" customHeight="1">
      <c r="A343" s="206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3">
        <f t="shared" si="29"/>
        <v>40980</v>
      </c>
      <c r="D343" s="193" t="s">
        <v>1618</v>
      </c>
      <c r="E343" s="193">
        <v>40980</v>
      </c>
      <c r="F343" s="194" t="s">
        <v>1035</v>
      </c>
      <c r="G343" s="498" t="s">
        <v>948</v>
      </c>
      <c r="H343" s="195" t="s">
        <v>949</v>
      </c>
      <c r="I343" s="260">
        <v>701</v>
      </c>
      <c r="J343" s="260">
        <v>6990</v>
      </c>
      <c r="K343" s="623">
        <f>ROUND(I343*J343,0)</f>
        <v>4899990</v>
      </c>
      <c r="L343" s="196" t="s">
        <v>284</v>
      </c>
      <c r="M343" s="196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3"/>
      <c r="AB343" s="213"/>
      <c r="AC343" s="213"/>
      <c r="AD343" s="213"/>
    </row>
    <row r="344" spans="1:30" s="857" customFormat="1" ht="15.75" customHeight="1">
      <c r="A344" s="206" t="str">
        <f>IF(B344&lt;&gt;"",IF(AND(B344&gt;=_TM1,B344&lt;=_TM2,OR(TH!L344="1111",TH!M344="1111")),TH!D344,""),"")</f>
        <v/>
      </c>
      <c r="B344" s="36">
        <f t="shared" si="30"/>
        <v>3</v>
      </c>
      <c r="C344" s="193">
        <f t="shared" si="29"/>
        <v>40980</v>
      </c>
      <c r="D344" s="193" t="s">
        <v>1618</v>
      </c>
      <c r="E344" s="193">
        <v>40980</v>
      </c>
      <c r="F344" s="194" t="s">
        <v>1171</v>
      </c>
      <c r="G344" s="498" t="s">
        <v>948</v>
      </c>
      <c r="H344" s="195" t="s">
        <v>949</v>
      </c>
      <c r="I344" s="260">
        <v>299</v>
      </c>
      <c r="J344" s="260">
        <v>8050</v>
      </c>
      <c r="K344" s="623">
        <f>ROUND(I344*J344,0)</f>
        <v>2406950</v>
      </c>
      <c r="L344" s="196" t="s">
        <v>284</v>
      </c>
      <c r="M344" s="196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3"/>
      <c r="AB344" s="213"/>
      <c r="AC344" s="213"/>
      <c r="AD344" s="213"/>
    </row>
    <row r="345" spans="1:30" s="859" customFormat="1" ht="15.75" customHeight="1">
      <c r="A345" s="206" t="str">
        <f>IF(B345&lt;&gt;"",IF(AND(B345&gt;=_TM1,B345&lt;=_TM2,OR(TH!L345="1111",TH!M345="1111")),TH!D345,""),"")</f>
        <v/>
      </c>
      <c r="B345" s="36">
        <f t="shared" si="30"/>
        <v>3</v>
      </c>
      <c r="C345" s="193">
        <f t="shared" si="29"/>
        <v>40980</v>
      </c>
      <c r="D345" s="193" t="s">
        <v>1618</v>
      </c>
      <c r="E345" s="193">
        <v>40980</v>
      </c>
      <c r="F345" s="194" t="s">
        <v>1097</v>
      </c>
      <c r="G345" s="498" t="s">
        <v>948</v>
      </c>
      <c r="H345" s="195" t="s">
        <v>949</v>
      </c>
      <c r="I345" s="260">
        <v>56</v>
      </c>
      <c r="J345" s="260">
        <v>7380</v>
      </c>
      <c r="K345" s="623">
        <f>ROUND(I345*J345,0)</f>
        <v>413280</v>
      </c>
      <c r="L345" s="196" t="s">
        <v>284</v>
      </c>
      <c r="M345" s="196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3"/>
      <c r="AB345" s="213"/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 t="shared" si="30"/>
        <v>3</v>
      </c>
      <c r="C346" s="193">
        <f t="shared" si="29"/>
        <v>40980</v>
      </c>
      <c r="D346" s="193" t="s">
        <v>1618</v>
      </c>
      <c r="E346" s="193">
        <v>40980</v>
      </c>
      <c r="F346" s="194" t="s">
        <v>1170</v>
      </c>
      <c r="G346" s="498" t="s">
        <v>948</v>
      </c>
      <c r="H346" s="195" t="s">
        <v>949</v>
      </c>
      <c r="I346" s="260">
        <v>68</v>
      </c>
      <c r="J346" s="260">
        <v>9512</v>
      </c>
      <c r="K346" s="623">
        <f>ROUND(I346*J346,0)</f>
        <v>646816</v>
      </c>
      <c r="L346" s="196" t="s">
        <v>284</v>
      </c>
      <c r="M346" s="196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3"/>
      <c r="AB346" s="213"/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 t="shared" si="30"/>
        <v>3</v>
      </c>
      <c r="C347" s="193">
        <f t="shared" si="29"/>
        <v>40980</v>
      </c>
      <c r="D347" s="193" t="s">
        <v>1618</v>
      </c>
      <c r="E347" s="193">
        <v>40980</v>
      </c>
      <c r="F347" s="191" t="s">
        <v>1071</v>
      </c>
      <c r="G347" s="498" t="s">
        <v>948</v>
      </c>
      <c r="H347" s="195" t="s">
        <v>949</v>
      </c>
      <c r="I347" s="260">
        <v>108</v>
      </c>
      <c r="J347" s="260">
        <v>6585</v>
      </c>
      <c r="K347" s="623">
        <f>ROUND(I347*J347,0)</f>
        <v>711180</v>
      </c>
      <c r="L347" s="196" t="s">
        <v>284</v>
      </c>
      <c r="M347" s="196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3"/>
      <c r="AB347" s="213"/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 t="shared" si="30"/>
        <v>3</v>
      </c>
      <c r="C348" s="193">
        <f t="shared" si="29"/>
        <v>40980</v>
      </c>
      <c r="D348" s="193" t="s">
        <v>1618</v>
      </c>
      <c r="E348" s="193">
        <v>40980</v>
      </c>
      <c r="F348" s="194" t="s">
        <v>556</v>
      </c>
      <c r="G348" s="498" t="s">
        <v>948</v>
      </c>
      <c r="H348" s="195" t="s">
        <v>949</v>
      </c>
      <c r="I348" s="260"/>
      <c r="J348" s="260"/>
      <c r="K348" s="623">
        <v>907822</v>
      </c>
      <c r="L348" s="196" t="s">
        <v>284</v>
      </c>
      <c r="M348" s="196" t="s">
        <v>496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 t="shared" si="30"/>
        <v>3</v>
      </c>
      <c r="C349" s="193">
        <f t="shared" si="29"/>
        <v>40980</v>
      </c>
      <c r="D349" s="193" t="s">
        <v>1652</v>
      </c>
      <c r="E349" s="193">
        <v>40980</v>
      </c>
      <c r="F349" s="194" t="s">
        <v>366</v>
      </c>
      <c r="G349" s="498" t="s">
        <v>948</v>
      </c>
      <c r="H349" s="195" t="s">
        <v>949</v>
      </c>
      <c r="I349" s="260"/>
      <c r="J349" s="260"/>
      <c r="K349" s="623">
        <v>9986038</v>
      </c>
      <c r="L349" s="196" t="s">
        <v>48</v>
      </c>
      <c r="M349" s="196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 t="shared" si="30"/>
        <v>3</v>
      </c>
      <c r="C350" s="193">
        <v>40981</v>
      </c>
      <c r="D350" s="186" t="s">
        <v>451</v>
      </c>
      <c r="E350" s="193">
        <v>40981</v>
      </c>
      <c r="F350" s="194" t="s">
        <v>626</v>
      </c>
      <c r="G350" s="498" t="s">
        <v>627</v>
      </c>
      <c r="H350" s="195" t="s">
        <v>628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 t="shared" si="30"/>
        <v>3</v>
      </c>
      <c r="C351" s="186">
        <v>40981</v>
      </c>
      <c r="D351" s="186" t="s">
        <v>451</v>
      </c>
      <c r="E351" s="186">
        <v>40981</v>
      </c>
      <c r="F351" s="191" t="s">
        <v>373</v>
      </c>
      <c r="G351" s="625" t="s">
        <v>627</v>
      </c>
      <c r="H351" s="195" t="s">
        <v>628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 t="shared" si="30"/>
        <v>3</v>
      </c>
      <c r="C352" s="186">
        <v>40981</v>
      </c>
      <c r="D352" s="186" t="s">
        <v>470</v>
      </c>
      <c r="E352" s="186">
        <v>40981</v>
      </c>
      <c r="F352" s="191" t="s">
        <v>629</v>
      </c>
      <c r="G352" s="625" t="s">
        <v>630</v>
      </c>
      <c r="H352" s="195" t="s">
        <v>607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 t="shared" si="30"/>
        <v>3</v>
      </c>
      <c r="C353" s="186">
        <v>40981</v>
      </c>
      <c r="D353" s="186" t="s">
        <v>470</v>
      </c>
      <c r="E353" s="186">
        <v>40981</v>
      </c>
      <c r="F353" s="191" t="s">
        <v>631</v>
      </c>
      <c r="G353" s="625" t="s">
        <v>630</v>
      </c>
      <c r="H353" s="7" t="s">
        <v>607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 t="shared" si="30"/>
        <v>3</v>
      </c>
      <c r="C354" s="186">
        <v>40981</v>
      </c>
      <c r="D354" s="186" t="s">
        <v>470</v>
      </c>
      <c r="E354" s="186">
        <v>40981</v>
      </c>
      <c r="F354" s="191" t="s">
        <v>632</v>
      </c>
      <c r="G354" s="625" t="s">
        <v>630</v>
      </c>
      <c r="H354" s="7" t="s">
        <v>607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 t="shared" si="30"/>
        <v>3</v>
      </c>
      <c r="C355" s="193">
        <v>40981</v>
      </c>
      <c r="D355" s="186" t="s">
        <v>470</v>
      </c>
      <c r="E355" s="193">
        <v>40981</v>
      </c>
      <c r="F355" s="191" t="s">
        <v>621</v>
      </c>
      <c r="G355" s="498" t="s">
        <v>630</v>
      </c>
      <c r="H355" s="7" t="s">
        <v>607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 t="shared" si="30"/>
        <v>3</v>
      </c>
      <c r="C356" s="193">
        <v>40981</v>
      </c>
      <c r="D356" s="186" t="s">
        <v>452</v>
      </c>
      <c r="E356" s="193">
        <v>40981</v>
      </c>
      <c r="F356" s="191" t="s">
        <v>401</v>
      </c>
      <c r="G356" s="498" t="s">
        <v>630</v>
      </c>
      <c r="H356" s="7" t="s">
        <v>607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 t="shared" si="30"/>
        <v>3</v>
      </c>
      <c r="C357" s="193">
        <v>40984</v>
      </c>
      <c r="D357" s="186" t="s">
        <v>364</v>
      </c>
      <c r="E357" s="193">
        <v>40984</v>
      </c>
      <c r="F357" s="191" t="s">
        <v>366</v>
      </c>
      <c r="G357" s="498" t="s">
        <v>362</v>
      </c>
      <c r="H357" s="7" t="s">
        <v>633</v>
      </c>
      <c r="I357" s="262"/>
      <c r="J357" s="262"/>
      <c r="K357" s="623">
        <v>23725405</v>
      </c>
      <c r="L357" s="196" t="s">
        <v>24</v>
      </c>
      <c r="M357" s="196" t="s">
        <v>284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 t="shared" si="30"/>
        <v>3</v>
      </c>
      <c r="C358" s="193">
        <v>40987</v>
      </c>
      <c r="D358" s="186" t="s">
        <v>364</v>
      </c>
      <c r="E358" s="193">
        <v>40987</v>
      </c>
      <c r="F358" s="191" t="s">
        <v>366</v>
      </c>
      <c r="G358" s="498" t="s">
        <v>362</v>
      </c>
      <c r="H358" s="7" t="s">
        <v>634</v>
      </c>
      <c r="I358" s="262"/>
      <c r="J358" s="262"/>
      <c r="K358" s="623">
        <v>6325000</v>
      </c>
      <c r="L358" s="196" t="s">
        <v>24</v>
      </c>
      <c r="M358" s="196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 t="shared" si="30"/>
        <v>3</v>
      </c>
      <c r="C359" s="193">
        <v>40988</v>
      </c>
      <c r="D359" s="186" t="s">
        <v>471</v>
      </c>
      <c r="E359" s="193">
        <v>40988</v>
      </c>
      <c r="F359" s="191" t="s">
        <v>635</v>
      </c>
      <c r="G359" s="498" t="s">
        <v>636</v>
      </c>
      <c r="H359" s="7" t="s">
        <v>607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 t="shared" si="30"/>
        <v>3</v>
      </c>
      <c r="C360" s="193">
        <v>40988</v>
      </c>
      <c r="D360" s="186" t="s">
        <v>471</v>
      </c>
      <c r="E360" s="193">
        <v>40988</v>
      </c>
      <c r="F360" s="191" t="s">
        <v>637</v>
      </c>
      <c r="G360" s="498" t="s">
        <v>636</v>
      </c>
      <c r="H360" s="7" t="s">
        <v>607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 t="shared" si="30"/>
        <v>3</v>
      </c>
      <c r="C361" s="193">
        <v>40988</v>
      </c>
      <c r="D361" s="186" t="s">
        <v>471</v>
      </c>
      <c r="E361" s="193">
        <v>40988</v>
      </c>
      <c r="F361" s="191" t="s">
        <v>638</v>
      </c>
      <c r="G361" s="498" t="s">
        <v>636</v>
      </c>
      <c r="H361" s="7" t="s">
        <v>607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 t="shared" si="30"/>
        <v>3</v>
      </c>
      <c r="C362" s="193">
        <v>40988</v>
      </c>
      <c r="D362" s="186" t="s">
        <v>471</v>
      </c>
      <c r="E362" s="193">
        <v>40988</v>
      </c>
      <c r="F362" s="194" t="s">
        <v>639</v>
      </c>
      <c r="G362" s="498" t="s">
        <v>636</v>
      </c>
      <c r="H362" s="7" t="s">
        <v>607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 t="shared" si="30"/>
        <v>3</v>
      </c>
      <c r="C363" s="193">
        <v>40988</v>
      </c>
      <c r="D363" s="186" t="s">
        <v>471</v>
      </c>
      <c r="E363" s="193">
        <v>40988</v>
      </c>
      <c r="F363" s="194" t="s">
        <v>640</v>
      </c>
      <c r="G363" s="498" t="s">
        <v>636</v>
      </c>
      <c r="H363" s="7" t="s">
        <v>607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 t="shared" si="30"/>
        <v>3</v>
      </c>
      <c r="C364" s="193">
        <v>40988</v>
      </c>
      <c r="D364" s="186" t="s">
        <v>471</v>
      </c>
      <c r="E364" s="193">
        <v>40988</v>
      </c>
      <c r="F364" s="191" t="s">
        <v>641</v>
      </c>
      <c r="G364" s="498" t="s">
        <v>636</v>
      </c>
      <c r="H364" s="7" t="s">
        <v>607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 t="shared" si="30"/>
        <v>3</v>
      </c>
      <c r="C365" s="193">
        <v>40988</v>
      </c>
      <c r="D365" s="186" t="s">
        <v>471</v>
      </c>
      <c r="E365" s="193">
        <v>40988</v>
      </c>
      <c r="F365" s="191" t="s">
        <v>642</v>
      </c>
      <c r="G365" s="498" t="s">
        <v>636</v>
      </c>
      <c r="H365" s="7" t="s">
        <v>607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 t="shared" si="30"/>
        <v>3</v>
      </c>
      <c r="C366" s="193">
        <v>40988</v>
      </c>
      <c r="D366" s="186" t="s">
        <v>472</v>
      </c>
      <c r="E366" s="193">
        <v>40988</v>
      </c>
      <c r="F366" s="191" t="s">
        <v>643</v>
      </c>
      <c r="G366" s="498" t="s">
        <v>636</v>
      </c>
      <c r="H366" s="7" t="s">
        <v>607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 t="shared" si="30"/>
        <v>3</v>
      </c>
      <c r="C367" s="193">
        <v>40988</v>
      </c>
      <c r="D367" s="186" t="s">
        <v>472</v>
      </c>
      <c r="E367" s="193">
        <v>40988</v>
      </c>
      <c r="F367" s="191" t="s">
        <v>644</v>
      </c>
      <c r="G367" s="498" t="s">
        <v>636</v>
      </c>
      <c r="H367" s="7" t="s">
        <v>607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 t="shared" si="30"/>
        <v>3</v>
      </c>
      <c r="C368" s="193">
        <v>40988</v>
      </c>
      <c r="D368" s="186" t="s">
        <v>472</v>
      </c>
      <c r="E368" s="193">
        <v>40988</v>
      </c>
      <c r="F368" s="191" t="s">
        <v>645</v>
      </c>
      <c r="G368" s="498" t="s">
        <v>636</v>
      </c>
      <c r="H368" s="7" t="s">
        <v>607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 t="shared" si="30"/>
        <v>3</v>
      </c>
      <c r="C369" s="193">
        <v>40988</v>
      </c>
      <c r="D369" s="186" t="s">
        <v>472</v>
      </c>
      <c r="E369" s="193">
        <v>40988</v>
      </c>
      <c r="F369" s="191" t="s">
        <v>646</v>
      </c>
      <c r="G369" s="498" t="s">
        <v>636</v>
      </c>
      <c r="H369" s="7" t="s">
        <v>607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 t="shared" si="30"/>
        <v>3</v>
      </c>
      <c r="C370" s="193">
        <v>40988</v>
      </c>
      <c r="D370" s="186" t="s">
        <v>472</v>
      </c>
      <c r="E370" s="193">
        <v>40988</v>
      </c>
      <c r="F370" s="191" t="s">
        <v>647</v>
      </c>
      <c r="G370" s="498" t="s">
        <v>636</v>
      </c>
      <c r="H370" s="7" t="s">
        <v>607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 t="shared" si="30"/>
        <v>3</v>
      </c>
      <c r="C371" s="193">
        <v>40988</v>
      </c>
      <c r="D371" s="186" t="s">
        <v>472</v>
      </c>
      <c r="E371" s="193">
        <v>40988</v>
      </c>
      <c r="F371" s="191" t="s">
        <v>648</v>
      </c>
      <c r="G371" s="498" t="s">
        <v>636</v>
      </c>
      <c r="H371" s="7" t="s">
        <v>607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 t="shared" si="30"/>
        <v>3</v>
      </c>
      <c r="C372" s="186">
        <v>40988</v>
      </c>
      <c r="D372" s="186" t="s">
        <v>472</v>
      </c>
      <c r="E372" s="186">
        <v>40988</v>
      </c>
      <c r="F372" s="191" t="s">
        <v>649</v>
      </c>
      <c r="G372" s="625" t="s">
        <v>636</v>
      </c>
      <c r="H372" s="195" t="s">
        <v>607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 t="shared" si="30"/>
        <v>3</v>
      </c>
      <c r="C373" s="193">
        <v>40988</v>
      </c>
      <c r="D373" s="186" t="s">
        <v>472</v>
      </c>
      <c r="E373" s="193">
        <v>40988</v>
      </c>
      <c r="F373" s="194" t="s">
        <v>650</v>
      </c>
      <c r="G373" s="498" t="s">
        <v>636</v>
      </c>
      <c r="H373" s="195" t="s">
        <v>607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 t="shared" si="30"/>
        <v>3</v>
      </c>
      <c r="C374" s="193">
        <v>40988</v>
      </c>
      <c r="D374" s="186" t="s">
        <v>473</v>
      </c>
      <c r="E374" s="193">
        <v>40988</v>
      </c>
      <c r="F374" s="194" t="s">
        <v>651</v>
      </c>
      <c r="G374" s="498" t="s">
        <v>636</v>
      </c>
      <c r="H374" s="195" t="s">
        <v>607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 t="shared" si="30"/>
        <v>3</v>
      </c>
      <c r="C375" s="193">
        <v>40988</v>
      </c>
      <c r="D375" s="186" t="s">
        <v>473</v>
      </c>
      <c r="E375" s="193">
        <v>40988</v>
      </c>
      <c r="F375" s="194" t="s">
        <v>652</v>
      </c>
      <c r="G375" s="498" t="s">
        <v>636</v>
      </c>
      <c r="H375" s="195" t="s">
        <v>607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 t="shared" si="30"/>
        <v>3</v>
      </c>
      <c r="C376" s="193">
        <v>40988</v>
      </c>
      <c r="D376" s="186" t="s">
        <v>473</v>
      </c>
      <c r="E376" s="193">
        <v>40988</v>
      </c>
      <c r="F376" s="194" t="s">
        <v>653</v>
      </c>
      <c r="G376" s="498" t="s">
        <v>636</v>
      </c>
      <c r="H376" s="195" t="s">
        <v>607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 t="shared" si="30"/>
        <v>3</v>
      </c>
      <c r="C377" s="193">
        <v>40988</v>
      </c>
      <c r="D377" s="186" t="s">
        <v>473</v>
      </c>
      <c r="E377" s="193">
        <v>40988</v>
      </c>
      <c r="F377" s="194" t="s">
        <v>654</v>
      </c>
      <c r="G377" s="498" t="s">
        <v>636</v>
      </c>
      <c r="H377" s="195" t="s">
        <v>607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 t="shared" si="30"/>
        <v>3</v>
      </c>
      <c r="C378" s="193">
        <v>40988</v>
      </c>
      <c r="D378" s="186" t="s">
        <v>473</v>
      </c>
      <c r="E378" s="193">
        <v>40988</v>
      </c>
      <c r="F378" s="191" t="s">
        <v>655</v>
      </c>
      <c r="G378" s="498" t="s">
        <v>636</v>
      </c>
      <c r="H378" s="7" t="s">
        <v>607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 t="shared" si="30"/>
        <v>3</v>
      </c>
      <c r="C379" s="193">
        <v>40988</v>
      </c>
      <c r="D379" s="186" t="s">
        <v>473</v>
      </c>
      <c r="E379" s="193">
        <v>40988</v>
      </c>
      <c r="F379" s="191" t="s">
        <v>656</v>
      </c>
      <c r="G379" s="498" t="s">
        <v>636</v>
      </c>
      <c r="H379" s="7" t="s">
        <v>607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 t="shared" si="30"/>
        <v>3</v>
      </c>
      <c r="C380" s="193">
        <v>40988</v>
      </c>
      <c r="D380" s="186" t="s">
        <v>473</v>
      </c>
      <c r="E380" s="193">
        <v>40988</v>
      </c>
      <c r="F380" s="191" t="s">
        <v>657</v>
      </c>
      <c r="G380" s="498" t="s">
        <v>636</v>
      </c>
      <c r="H380" s="7" t="s">
        <v>607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 t="shared" si="30"/>
        <v>3</v>
      </c>
      <c r="C381" s="193">
        <v>40988</v>
      </c>
      <c r="D381" s="186" t="s">
        <v>473</v>
      </c>
      <c r="E381" s="193">
        <v>40988</v>
      </c>
      <c r="F381" s="191" t="s">
        <v>658</v>
      </c>
      <c r="G381" s="498" t="s">
        <v>636</v>
      </c>
      <c r="H381" s="7" t="s">
        <v>607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3"/>
      <c r="AB381" s="614"/>
    </row>
    <row r="382" spans="1:30" s="857" customFormat="1" ht="15.75" customHeight="1">
      <c r="A382" s="206" t="str">
        <f>IF(B382&lt;&gt;"",IF(AND(B382&gt;=_TM1,B382&lt;=_TM2,OR(TH!L382="1111",TH!M382="1111")),TH!D382,""),"")</f>
        <v/>
      </c>
      <c r="B382" s="36">
        <f t="shared" si="30"/>
        <v>3</v>
      </c>
      <c r="C382" s="193">
        <v>40988</v>
      </c>
      <c r="D382" s="186" t="s">
        <v>474</v>
      </c>
      <c r="E382" s="193">
        <v>40988</v>
      </c>
      <c r="F382" s="191" t="s">
        <v>659</v>
      </c>
      <c r="G382" s="498" t="s">
        <v>636</v>
      </c>
      <c r="H382" s="7" t="s">
        <v>607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7" customFormat="1" ht="15.75" customHeight="1">
      <c r="A383" s="206" t="str">
        <f>IF(B383&lt;&gt;"",IF(AND(B383&gt;=_TM1,B383&lt;=_TM2,OR(TH!L383="1111",TH!M383="1111")),TH!D383,""),"")</f>
        <v/>
      </c>
      <c r="B383" s="36">
        <f t="shared" si="30"/>
        <v>3</v>
      </c>
      <c r="C383" s="193">
        <v>40988</v>
      </c>
      <c r="D383" s="186" t="s">
        <v>474</v>
      </c>
      <c r="E383" s="193">
        <v>40988</v>
      </c>
      <c r="F383" s="194" t="s">
        <v>660</v>
      </c>
      <c r="G383" s="498" t="s">
        <v>636</v>
      </c>
      <c r="H383" s="45" t="s">
        <v>607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7" customFormat="1" ht="15.75" customHeight="1">
      <c r="A384" s="206" t="str">
        <f>IF(B384&lt;&gt;"",IF(AND(B384&gt;=_TM1,B384&lt;=_TM2,OR(TH!L384="1111",TH!M384="1111")),TH!D384,""),"")</f>
        <v/>
      </c>
      <c r="B384" s="36">
        <f t="shared" si="30"/>
        <v>3</v>
      </c>
      <c r="C384" s="193">
        <v>40988</v>
      </c>
      <c r="D384" s="186" t="s">
        <v>474</v>
      </c>
      <c r="E384" s="193">
        <v>40988</v>
      </c>
      <c r="F384" s="194" t="s">
        <v>661</v>
      </c>
      <c r="G384" s="498" t="s">
        <v>636</v>
      </c>
      <c r="H384" s="45" t="s">
        <v>607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7" customFormat="1" ht="15.75" customHeight="1">
      <c r="A385" s="206" t="str">
        <f>IF(B385&lt;&gt;"",IF(AND(B385&gt;=_TM1,B385&lt;=_TM2,OR(TH!L385="1111",TH!M385="1111")),TH!D385,""),"")</f>
        <v/>
      </c>
      <c r="B385" s="36">
        <f t="shared" si="30"/>
        <v>3</v>
      </c>
      <c r="C385" s="193">
        <v>40988</v>
      </c>
      <c r="D385" s="186" t="s">
        <v>474</v>
      </c>
      <c r="E385" s="193">
        <v>40988</v>
      </c>
      <c r="F385" s="191" t="s">
        <v>662</v>
      </c>
      <c r="G385" s="498" t="s">
        <v>636</v>
      </c>
      <c r="H385" s="7" t="s">
        <v>607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7" customFormat="1" ht="15.75" customHeight="1">
      <c r="A386" s="206" t="str">
        <f>IF(B386&lt;&gt;"",IF(AND(B386&gt;=_TM1,B386&lt;=_TM2,OR(TH!L386="1111",TH!M386="1111")),TH!D386,""),"")</f>
        <v/>
      </c>
      <c r="B386" s="36">
        <f t="shared" si="30"/>
        <v>3</v>
      </c>
      <c r="C386" s="193">
        <v>40988</v>
      </c>
      <c r="D386" s="186" t="s">
        <v>474</v>
      </c>
      <c r="E386" s="193">
        <v>40988</v>
      </c>
      <c r="F386" s="191" t="s">
        <v>605</v>
      </c>
      <c r="G386" s="498" t="s">
        <v>636</v>
      </c>
      <c r="H386" s="7" t="s">
        <v>607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7" customFormat="1" ht="15.75" customHeight="1">
      <c r="A387" s="206" t="str">
        <f>IF(B387&lt;&gt;"",IF(AND(B387&gt;=_TM1,B387&lt;=_TM2,OR(TH!L387="1111",TH!M387="1111")),TH!D387,""),"")</f>
        <v/>
      </c>
      <c r="B387" s="36">
        <f t="shared" si="30"/>
        <v>3</v>
      </c>
      <c r="C387" s="193">
        <v>40988</v>
      </c>
      <c r="D387" s="186" t="s">
        <v>474</v>
      </c>
      <c r="E387" s="193">
        <v>40988</v>
      </c>
      <c r="F387" s="191" t="s">
        <v>663</v>
      </c>
      <c r="G387" s="498" t="s">
        <v>636</v>
      </c>
      <c r="H387" s="7" t="s">
        <v>607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7" customFormat="1" ht="15.75" customHeight="1">
      <c r="A388" s="206" t="str">
        <f>IF(B388&lt;&gt;"",IF(AND(B388&gt;=_TM1,B388&lt;=_TM2,OR(TH!L388="1111",TH!M388="1111")),TH!D388,""),"")</f>
        <v/>
      </c>
      <c r="B388" s="36">
        <f t="shared" si="30"/>
        <v>3</v>
      </c>
      <c r="C388" s="193">
        <v>40988</v>
      </c>
      <c r="D388" s="186" t="s">
        <v>474</v>
      </c>
      <c r="E388" s="193">
        <v>40988</v>
      </c>
      <c r="F388" s="191" t="s">
        <v>664</v>
      </c>
      <c r="G388" s="498" t="s">
        <v>636</v>
      </c>
      <c r="H388" s="7" t="s">
        <v>607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7" customFormat="1" ht="15.75" customHeight="1">
      <c r="A389" s="206" t="str">
        <f>IF(B389&lt;&gt;"",IF(AND(B389&gt;=_TM1,B389&lt;=_TM2,OR(TH!L389="1111",TH!M389="1111")),TH!D389,""),"")</f>
        <v/>
      </c>
      <c r="B389" s="36">
        <f t="shared" si="30"/>
        <v>3</v>
      </c>
      <c r="C389" s="193">
        <v>40988</v>
      </c>
      <c r="D389" s="186" t="s">
        <v>474</v>
      </c>
      <c r="E389" s="193">
        <v>40988</v>
      </c>
      <c r="F389" s="191" t="s">
        <v>621</v>
      </c>
      <c r="G389" s="498" t="s">
        <v>636</v>
      </c>
      <c r="H389" s="7" t="s">
        <v>607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7" customFormat="1" ht="15.75" customHeight="1">
      <c r="A390" s="206" t="str">
        <f>IF(B390&lt;&gt;"",IF(AND(B390&gt;=_TM1,B390&lt;=_TM2,OR(TH!L390="1111",TH!M390="1111")),TH!D390,""),"")</f>
        <v/>
      </c>
      <c r="B390" s="36">
        <f t="shared" si="30"/>
        <v>3</v>
      </c>
      <c r="C390" s="193">
        <f>E390</f>
        <v>40988</v>
      </c>
      <c r="D390" s="193" t="s">
        <v>1619</v>
      </c>
      <c r="E390" s="193">
        <v>40988</v>
      </c>
      <c r="F390" s="194" t="s">
        <v>1240</v>
      </c>
      <c r="G390" s="498" t="s">
        <v>950</v>
      </c>
      <c r="H390" s="7" t="s">
        <v>633</v>
      </c>
      <c r="I390" s="260">
        <v>2985</v>
      </c>
      <c r="J390" s="260">
        <v>5600</v>
      </c>
      <c r="K390" s="623">
        <f>ROUND(I390*J390,0)</f>
        <v>16716000</v>
      </c>
      <c r="L390" s="196" t="s">
        <v>284</v>
      </c>
      <c r="M390" s="196" t="s">
        <v>185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3"/>
      <c r="AB390" s="213"/>
      <c r="AC390" s="213"/>
      <c r="AD390" s="213"/>
    </row>
    <row r="391" spans="1:30" s="857" customFormat="1" ht="15.75" customHeight="1">
      <c r="A391" s="206" t="str">
        <f>IF(B391&lt;&gt;"",IF(AND(B391&gt;=_TM1,B391&lt;=_TM2,OR(TH!L391="1111",TH!M391="1111")),TH!D391,""),"")</f>
        <v/>
      </c>
      <c r="B391" s="36">
        <f t="shared" si="30"/>
        <v>3</v>
      </c>
      <c r="C391" s="193">
        <f>E391</f>
        <v>40988</v>
      </c>
      <c r="D391" s="193" t="s">
        <v>1619</v>
      </c>
      <c r="E391" s="193">
        <v>40988</v>
      </c>
      <c r="F391" s="194" t="s">
        <v>1168</v>
      </c>
      <c r="G391" s="498" t="s">
        <v>950</v>
      </c>
      <c r="H391" s="7" t="s">
        <v>633</v>
      </c>
      <c r="I391" s="260">
        <v>622</v>
      </c>
      <c r="J391" s="260">
        <v>5098</v>
      </c>
      <c r="K391" s="623">
        <f>ROUND(I391*J391,0)</f>
        <v>3170956</v>
      </c>
      <c r="L391" s="196" t="s">
        <v>284</v>
      </c>
      <c r="M391" s="196" t="s">
        <v>185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3"/>
      <c r="AB391" s="213"/>
      <c r="AC391" s="213"/>
      <c r="AD391" s="213"/>
    </row>
    <row r="392" spans="1:30" s="857" customFormat="1" ht="15.75" customHeight="1">
      <c r="A392" s="206" t="str">
        <f>IF(B392&lt;&gt;"",IF(AND(B392&gt;=_TM1,B392&lt;=_TM2,OR(TH!L392="1111",TH!M392="1111")),TH!D392,""),"")</f>
        <v/>
      </c>
      <c r="B392" s="36">
        <f t="shared" si="30"/>
        <v>3</v>
      </c>
      <c r="C392" s="193">
        <f>E392</f>
        <v>40988</v>
      </c>
      <c r="D392" s="193" t="s">
        <v>1619</v>
      </c>
      <c r="E392" s="193">
        <v>40988</v>
      </c>
      <c r="F392" s="194" t="s">
        <v>556</v>
      </c>
      <c r="G392" s="498" t="s">
        <v>950</v>
      </c>
      <c r="H392" s="7" t="s">
        <v>633</v>
      </c>
      <c r="I392" s="260"/>
      <c r="J392" s="260"/>
      <c r="K392" s="623">
        <v>1988695</v>
      </c>
      <c r="L392" s="196" t="s">
        <v>284</v>
      </c>
      <c r="M392" s="196" t="s">
        <v>496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7" customFormat="1" ht="15.75" customHeight="1">
      <c r="A393" s="206" t="str">
        <f>IF(B393&lt;&gt;"",IF(AND(B393&gt;=_TM1,B393&lt;=_TM2,OR(TH!L393="1111",TH!M393="1111")),TH!D393,""),"")</f>
        <v/>
      </c>
      <c r="B393" s="36">
        <f t="shared" si="30"/>
        <v>3</v>
      </c>
      <c r="C393" s="193">
        <v>40989</v>
      </c>
      <c r="D393" s="186" t="s">
        <v>1653</v>
      </c>
      <c r="E393" s="193">
        <v>40989</v>
      </c>
      <c r="F393" s="191" t="s">
        <v>560</v>
      </c>
      <c r="G393" s="498" t="s">
        <v>362</v>
      </c>
      <c r="H393" s="7" t="s">
        <v>398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7" customFormat="1" ht="15.75" customHeight="1">
      <c r="A394" s="206" t="str">
        <f>IF(B394&lt;&gt;"",IF(AND(B394&gt;=_TM1,B394&lt;=_TM2,OR(TH!L394="1111",TH!M394="1111")),TH!D394,""),"")</f>
        <v/>
      </c>
      <c r="B394" s="36">
        <f t="shared" si="30"/>
        <v>3</v>
      </c>
      <c r="C394" s="193">
        <f t="shared" ref="C394:C402" si="31">E394</f>
        <v>40989</v>
      </c>
      <c r="D394" s="193" t="s">
        <v>1620</v>
      </c>
      <c r="E394" s="193">
        <v>40989</v>
      </c>
      <c r="F394" s="194" t="s">
        <v>1239</v>
      </c>
      <c r="G394" s="498" t="s">
        <v>951</v>
      </c>
      <c r="H394" s="195" t="s">
        <v>952</v>
      </c>
      <c r="I394" s="260">
        <v>1030</v>
      </c>
      <c r="J394" s="260">
        <v>11850</v>
      </c>
      <c r="K394" s="623">
        <f>ROUND(I394*J394,0)</f>
        <v>12205500</v>
      </c>
      <c r="L394" s="196" t="s">
        <v>284</v>
      </c>
      <c r="M394" s="196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3"/>
      <c r="AB394" s="213"/>
      <c r="AC394" s="213"/>
      <c r="AD394" s="213"/>
    </row>
    <row r="395" spans="1:30" s="857" customFormat="1" ht="15.75" customHeight="1">
      <c r="A395" s="206" t="str">
        <f>IF(B395&lt;&gt;"",IF(AND(B395&gt;=_TM1,B395&lt;=_TM2,OR(TH!L395="1111",TH!M395="1111")),TH!D395,""),"")</f>
        <v/>
      </c>
      <c r="B395" s="36">
        <f t="shared" si="30"/>
        <v>3</v>
      </c>
      <c r="C395" s="193">
        <f t="shared" si="31"/>
        <v>40989</v>
      </c>
      <c r="D395" s="193" t="s">
        <v>1620</v>
      </c>
      <c r="E395" s="193">
        <v>40989</v>
      </c>
      <c r="F395" s="194" t="s">
        <v>556</v>
      </c>
      <c r="G395" s="498" t="s">
        <v>951</v>
      </c>
      <c r="H395" s="195" t="s">
        <v>952</v>
      </c>
      <c r="I395" s="260"/>
      <c r="J395" s="260"/>
      <c r="K395" s="623">
        <v>1220550</v>
      </c>
      <c r="L395" s="196" t="s">
        <v>284</v>
      </c>
      <c r="M395" s="196" t="s">
        <v>496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7" customFormat="1" ht="15.75" customHeight="1">
      <c r="A396" s="206" t="str">
        <f>IF(B396&lt;&gt;"",IF(AND(B396&gt;=_TM1,B396&lt;=_TM2,OR(TH!L396="1111",TH!M396="1111")),TH!D396,""),"")</f>
        <v/>
      </c>
      <c r="B396" s="36">
        <f t="shared" si="30"/>
        <v>3</v>
      </c>
      <c r="C396" s="193">
        <f t="shared" si="31"/>
        <v>40989</v>
      </c>
      <c r="D396" s="193" t="s">
        <v>1654</v>
      </c>
      <c r="E396" s="193">
        <v>40989</v>
      </c>
      <c r="F396" s="194" t="s">
        <v>366</v>
      </c>
      <c r="G396" s="498" t="s">
        <v>951</v>
      </c>
      <c r="H396" s="195" t="s">
        <v>952</v>
      </c>
      <c r="I396" s="260"/>
      <c r="J396" s="260"/>
      <c r="K396" s="623">
        <v>13426050</v>
      </c>
      <c r="L396" s="196" t="s">
        <v>48</v>
      </c>
      <c r="M396" s="196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7" customFormat="1" ht="15.75" customHeight="1">
      <c r="A397" s="206" t="str">
        <f>IF(B397&lt;&gt;"",IF(AND(B397&gt;=_TM1,B397&lt;=_TM2,OR(TH!L397="1111",TH!M397="1111")),TH!D397,""),"")</f>
        <v/>
      </c>
      <c r="B397" s="36">
        <f t="shared" si="30"/>
        <v>3</v>
      </c>
      <c r="C397" s="193">
        <f t="shared" si="31"/>
        <v>40989</v>
      </c>
      <c r="D397" s="193" t="s">
        <v>1621</v>
      </c>
      <c r="E397" s="193">
        <v>40989</v>
      </c>
      <c r="F397" s="194" t="s">
        <v>953</v>
      </c>
      <c r="G397" s="498" t="s">
        <v>954</v>
      </c>
      <c r="H397" s="45" t="s">
        <v>955</v>
      </c>
      <c r="I397" s="260">
        <v>210</v>
      </c>
      <c r="J397" s="260">
        <v>21779</v>
      </c>
      <c r="K397" s="623">
        <f>ROUND(I397*J397,0)</f>
        <v>4573590</v>
      </c>
      <c r="L397" s="196" t="s">
        <v>284</v>
      </c>
      <c r="M397" s="196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3"/>
      <c r="AB397" s="213"/>
      <c r="AC397" s="213"/>
      <c r="AD397" s="213"/>
    </row>
    <row r="398" spans="1:30" s="857" customFormat="1" ht="15.75" customHeight="1">
      <c r="A398" s="206" t="str">
        <f>IF(B398&lt;&gt;"",IF(AND(B398&gt;=_TM1,B398&lt;=_TM2,OR(TH!L398="1111",TH!M398="1111")),TH!D398,""),"")</f>
        <v/>
      </c>
      <c r="B398" s="36">
        <f t="shared" si="30"/>
        <v>3</v>
      </c>
      <c r="C398" s="193">
        <f t="shared" si="31"/>
        <v>40989</v>
      </c>
      <c r="D398" s="193" t="s">
        <v>1621</v>
      </c>
      <c r="E398" s="193">
        <v>40989</v>
      </c>
      <c r="F398" s="194" t="s">
        <v>1241</v>
      </c>
      <c r="G398" s="498" t="s">
        <v>954</v>
      </c>
      <c r="H398" s="45" t="s">
        <v>955</v>
      </c>
      <c r="I398" s="260">
        <v>210</v>
      </c>
      <c r="J398" s="260">
        <v>4600</v>
      </c>
      <c r="K398" s="623">
        <f>ROUND(I398*J398,0)</f>
        <v>966000</v>
      </c>
      <c r="L398" s="196" t="s">
        <v>284</v>
      </c>
      <c r="M398" s="196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3"/>
      <c r="AB398" s="213"/>
      <c r="AC398" s="213"/>
      <c r="AD398" s="213"/>
    </row>
    <row r="399" spans="1:30" s="857" customFormat="1" ht="15.75" customHeight="1">
      <c r="A399" s="206" t="str">
        <f>IF(B399&lt;&gt;"",IF(AND(B399&gt;=_TM1,B399&lt;=_TM2,OR(TH!L399="1111",TH!M399="1111")),TH!D399,""),"")</f>
        <v/>
      </c>
      <c r="B399" s="36">
        <f t="shared" si="30"/>
        <v>3</v>
      </c>
      <c r="C399" s="193">
        <f t="shared" si="31"/>
        <v>40989</v>
      </c>
      <c r="D399" s="193" t="s">
        <v>1621</v>
      </c>
      <c r="E399" s="193">
        <v>40989</v>
      </c>
      <c r="F399" s="194" t="s">
        <v>556</v>
      </c>
      <c r="G399" s="498" t="s">
        <v>954</v>
      </c>
      <c r="H399" s="45" t="s">
        <v>955</v>
      </c>
      <c r="I399" s="260"/>
      <c r="J399" s="260"/>
      <c r="K399" s="623">
        <v>553959</v>
      </c>
      <c r="L399" s="196" t="s">
        <v>284</v>
      </c>
      <c r="M399" s="196" t="s">
        <v>496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7" customFormat="1" ht="15.75" customHeight="1">
      <c r="A400" s="206" t="str">
        <f>IF(B400&lt;&gt;"",IF(AND(B400&gt;=_TM1,B400&lt;=_TM2,OR(TH!L400="1111",TH!M400="1111")),TH!D400,""),"")</f>
        <v/>
      </c>
      <c r="B400" s="36">
        <f t="shared" si="30"/>
        <v>3</v>
      </c>
      <c r="C400" s="193">
        <f t="shared" si="31"/>
        <v>40989</v>
      </c>
      <c r="D400" s="193" t="s">
        <v>1655</v>
      </c>
      <c r="E400" s="193">
        <v>40989</v>
      </c>
      <c r="F400" s="194" t="s">
        <v>366</v>
      </c>
      <c r="G400" s="498" t="s">
        <v>954</v>
      </c>
      <c r="H400" s="45" t="s">
        <v>955</v>
      </c>
      <c r="I400" s="260"/>
      <c r="J400" s="260"/>
      <c r="K400" s="623">
        <v>6093549</v>
      </c>
      <c r="L400" s="196" t="s">
        <v>48</v>
      </c>
      <c r="M400" s="196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7" customFormat="1" ht="15.75" customHeight="1">
      <c r="A401" s="206" t="str">
        <f>IF(B401&lt;&gt;"",IF(AND(B401&gt;=_TM1,B401&lt;=_TM2,OR(TH!L401="1111",TH!M401="1111")),TH!D401,""),"")</f>
        <v/>
      </c>
      <c r="B401" s="36">
        <f t="shared" si="30"/>
        <v>3</v>
      </c>
      <c r="C401" s="193">
        <f t="shared" si="31"/>
        <v>40989</v>
      </c>
      <c r="D401" s="193" t="s">
        <v>1622</v>
      </c>
      <c r="E401" s="193">
        <v>40989</v>
      </c>
      <c r="F401" s="191" t="s">
        <v>1208</v>
      </c>
      <c r="G401" s="498" t="s">
        <v>956</v>
      </c>
      <c r="H401" s="195" t="s">
        <v>597</v>
      </c>
      <c r="I401" s="260">
        <v>308</v>
      </c>
      <c r="J401" s="260">
        <v>15720</v>
      </c>
      <c r="K401" s="623">
        <f>ROUND(I401*J401,0)</f>
        <v>4841760</v>
      </c>
      <c r="L401" s="196" t="s">
        <v>284</v>
      </c>
      <c r="M401" s="196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3"/>
      <c r="AB401" s="213"/>
      <c r="AC401" s="213"/>
      <c r="AD401" s="213"/>
    </row>
    <row r="402" spans="1:30" s="857" customFormat="1" ht="15.75" customHeight="1">
      <c r="A402" s="206" t="str">
        <f>IF(B402&lt;&gt;"",IF(AND(B402&gt;=_TM1,B402&lt;=_TM2,OR(TH!L402="1111",TH!M402="1111")),TH!D402,""),"")</f>
        <v/>
      </c>
      <c r="B402" s="36">
        <f t="shared" si="30"/>
        <v>3</v>
      </c>
      <c r="C402" s="193">
        <f t="shared" si="31"/>
        <v>40989</v>
      </c>
      <c r="D402" s="193" t="s">
        <v>1622</v>
      </c>
      <c r="E402" s="193">
        <v>40989</v>
      </c>
      <c r="F402" s="194" t="s">
        <v>556</v>
      </c>
      <c r="G402" s="498" t="s">
        <v>956</v>
      </c>
      <c r="H402" s="195" t="s">
        <v>597</v>
      </c>
      <c r="I402" s="260"/>
      <c r="J402" s="260"/>
      <c r="K402" s="623">
        <v>484176</v>
      </c>
      <c r="L402" s="196" t="s">
        <v>284</v>
      </c>
      <c r="M402" s="196" t="s">
        <v>496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7" customFormat="1" ht="15.75" customHeight="1">
      <c r="A403" s="206" t="str">
        <f>IF(B403&lt;&gt;"",IF(AND(B403&gt;=_TM1,B403&lt;=_TM2,OR(TH!L403="1111",TH!M403="1111")),TH!D403,""),"")</f>
        <v/>
      </c>
      <c r="B403" s="36">
        <f t="shared" si="30"/>
        <v>3</v>
      </c>
      <c r="C403" s="193">
        <v>40991</v>
      </c>
      <c r="D403" s="186" t="s">
        <v>475</v>
      </c>
      <c r="E403" s="193">
        <v>40991</v>
      </c>
      <c r="F403" s="191" t="s">
        <v>665</v>
      </c>
      <c r="G403" s="498" t="s">
        <v>666</v>
      </c>
      <c r="H403" s="7" t="s">
        <v>607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>x</v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7" customFormat="1" ht="15.75" customHeight="1">
      <c r="A404" s="206" t="str">
        <f>IF(B404&lt;&gt;"",IF(AND(B404&gt;=_TM1,B404&lt;=_TM2,OR(TH!L404="1111",TH!M404="1111")),TH!D404,""),"")</f>
        <v/>
      </c>
      <c r="B404" s="36">
        <f t="shared" si="30"/>
        <v>3</v>
      </c>
      <c r="C404" s="193">
        <v>40991</v>
      </c>
      <c r="D404" s="186" t="s">
        <v>475</v>
      </c>
      <c r="E404" s="193">
        <v>40991</v>
      </c>
      <c r="F404" s="194" t="s">
        <v>664</v>
      </c>
      <c r="G404" s="498" t="s">
        <v>666</v>
      </c>
      <c r="H404" s="195" t="s">
        <v>607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>x</v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7" customFormat="1" ht="15.75" customHeight="1">
      <c r="A405" s="206" t="str">
        <f>IF(B405&lt;&gt;"",IF(AND(B405&gt;=_TM1,B405&lt;=_TM2,OR(TH!L405="1111",TH!M405="1111")),TH!D405,""),"")</f>
        <v/>
      </c>
      <c r="B405" s="36">
        <f t="shared" si="30"/>
        <v>3</v>
      </c>
      <c r="C405" s="193">
        <v>40991</v>
      </c>
      <c r="D405" s="186" t="s">
        <v>475</v>
      </c>
      <c r="E405" s="193">
        <v>40991</v>
      </c>
      <c r="F405" s="194" t="s">
        <v>667</v>
      </c>
      <c r="G405" s="498" t="s">
        <v>666</v>
      </c>
      <c r="H405" s="195" t="s">
        <v>607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>x</v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7" customFormat="1" ht="15.75" customHeight="1">
      <c r="A406" s="206" t="str">
        <f>IF(B406&lt;&gt;"",IF(AND(B406&gt;=_TM1,B406&lt;=_TM2,OR(TH!L406="1111",TH!M406="1111")),TH!D406,""),"")</f>
        <v/>
      </c>
      <c r="B406" s="36">
        <f t="shared" si="30"/>
        <v>3</v>
      </c>
      <c r="C406" s="193">
        <v>40991</v>
      </c>
      <c r="D406" s="186" t="s">
        <v>475</v>
      </c>
      <c r="E406" s="193">
        <v>40991</v>
      </c>
      <c r="F406" s="194" t="s">
        <v>621</v>
      </c>
      <c r="G406" s="498" t="s">
        <v>666</v>
      </c>
      <c r="H406" s="195" t="s">
        <v>607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7" customFormat="1" ht="15.75" customHeight="1">
      <c r="A407" s="206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3">
        <v>40992</v>
      </c>
      <c r="D407" s="186" t="s">
        <v>364</v>
      </c>
      <c r="E407" s="193">
        <v>40992</v>
      </c>
      <c r="F407" s="194" t="s">
        <v>399</v>
      </c>
      <c r="G407" s="498" t="s">
        <v>362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7" customFormat="1" ht="15.75" customHeight="1">
      <c r="A408" s="206" t="str">
        <f>IF(B408&lt;&gt;"",IF(AND(B408&gt;=_TM1,B408&lt;=_TM2,OR(TH!L408="1111",TH!M408="1111")),TH!D408,""),"")</f>
        <v/>
      </c>
      <c r="B408" s="36">
        <f t="shared" si="32"/>
        <v>3</v>
      </c>
      <c r="C408" s="193">
        <v>40992</v>
      </c>
      <c r="D408" s="186" t="s">
        <v>476</v>
      </c>
      <c r="E408" s="193">
        <v>40992</v>
      </c>
      <c r="F408" s="194" t="s">
        <v>668</v>
      </c>
      <c r="G408" s="498" t="s">
        <v>669</v>
      </c>
      <c r="H408" s="195" t="s">
        <v>607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7" customFormat="1" ht="15.75" customHeight="1">
      <c r="A409" s="206" t="str">
        <f>IF(B409&lt;&gt;"",IF(AND(B409&gt;=_TM1,B409&lt;=_TM2,OR(TH!L409="1111",TH!M409="1111")),TH!D409,""),"")</f>
        <v/>
      </c>
      <c r="B409" s="36">
        <f t="shared" si="32"/>
        <v>3</v>
      </c>
      <c r="C409" s="193">
        <v>40992</v>
      </c>
      <c r="D409" s="186" t="s">
        <v>476</v>
      </c>
      <c r="E409" s="193">
        <v>40992</v>
      </c>
      <c r="F409" s="194" t="s">
        <v>670</v>
      </c>
      <c r="G409" s="498" t="s">
        <v>669</v>
      </c>
      <c r="H409" s="195" t="s">
        <v>607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7" customFormat="1" ht="15.75" customHeight="1">
      <c r="A410" s="206" t="str">
        <f>IF(B410&lt;&gt;"",IF(AND(B410&gt;=_TM1,B410&lt;=_TM2,OR(TH!L410="1111",TH!M410="1111")),TH!D410,""),"")</f>
        <v/>
      </c>
      <c r="B410" s="36">
        <f t="shared" si="32"/>
        <v>3</v>
      </c>
      <c r="C410" s="193">
        <v>40992</v>
      </c>
      <c r="D410" s="186" t="s">
        <v>476</v>
      </c>
      <c r="E410" s="193">
        <v>40992</v>
      </c>
      <c r="F410" s="194" t="s">
        <v>671</v>
      </c>
      <c r="G410" s="498" t="s">
        <v>669</v>
      </c>
      <c r="H410" s="195" t="s">
        <v>607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7" customFormat="1" ht="15.75" customHeight="1">
      <c r="A411" s="206" t="str">
        <f>IF(B411&lt;&gt;"",IF(AND(B411&gt;=_TM1,B411&lt;=_TM2,OR(TH!L411="1111",TH!M411="1111")),TH!D411,""),"")</f>
        <v/>
      </c>
      <c r="B411" s="36">
        <f t="shared" si="32"/>
        <v>3</v>
      </c>
      <c r="C411" s="193">
        <v>40992</v>
      </c>
      <c r="D411" s="186" t="s">
        <v>476</v>
      </c>
      <c r="E411" s="193">
        <v>40992</v>
      </c>
      <c r="F411" s="305" t="s">
        <v>672</v>
      </c>
      <c r="G411" s="498" t="s">
        <v>669</v>
      </c>
      <c r="H411" s="7" t="s">
        <v>607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7" customFormat="1" ht="15.75" customHeight="1">
      <c r="A412" s="206" t="str">
        <f>IF(B412&lt;&gt;"",IF(AND(B412&gt;=_TM1,B412&lt;=_TM2,OR(TH!L412="1111",TH!M412="1111")),TH!D412,""),"")</f>
        <v/>
      </c>
      <c r="B412" s="36">
        <f t="shared" si="32"/>
        <v>3</v>
      </c>
      <c r="C412" s="193">
        <v>40992</v>
      </c>
      <c r="D412" s="186" t="s">
        <v>476</v>
      </c>
      <c r="E412" s="193">
        <v>40992</v>
      </c>
      <c r="F412" s="194" t="s">
        <v>621</v>
      </c>
      <c r="G412" s="498" t="s">
        <v>669</v>
      </c>
      <c r="H412" s="7" t="s">
        <v>607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7" customFormat="1" ht="15.75" customHeight="1">
      <c r="A413" s="206" t="str">
        <f>IF(B413&lt;&gt;"",IF(AND(B413&gt;=_TM1,B413&lt;=_TM2,OR(TH!L413="1111",TH!M413="1111")),TH!D413,""),"")</f>
        <v/>
      </c>
      <c r="B413" s="36">
        <f t="shared" si="32"/>
        <v>3</v>
      </c>
      <c r="C413" s="193">
        <v>40992</v>
      </c>
      <c r="D413" s="186" t="s">
        <v>453</v>
      </c>
      <c r="E413" s="193">
        <v>40992</v>
      </c>
      <c r="F413" s="194" t="s">
        <v>401</v>
      </c>
      <c r="G413" s="498" t="s">
        <v>669</v>
      </c>
      <c r="H413" s="7" t="s">
        <v>607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7" customFormat="1" ht="15.75" customHeight="1">
      <c r="A414" s="206" t="str">
        <f>IF(B414&lt;&gt;"",IF(AND(B414&gt;=_TM1,B414&lt;=_TM2,OR(TH!L414="1111",TH!M414="1111")),TH!D414,""),"")</f>
        <v/>
      </c>
      <c r="B414" s="36">
        <f t="shared" si="32"/>
        <v>3</v>
      </c>
      <c r="C414" s="186">
        <v>40994</v>
      </c>
      <c r="D414" s="186" t="s">
        <v>364</v>
      </c>
      <c r="E414" s="186">
        <v>40994</v>
      </c>
      <c r="F414" s="191" t="s">
        <v>366</v>
      </c>
      <c r="G414" s="625" t="s">
        <v>362</v>
      </c>
      <c r="H414" s="7" t="s">
        <v>633</v>
      </c>
      <c r="I414" s="260"/>
      <c r="J414" s="260"/>
      <c r="K414" s="623">
        <v>21875651</v>
      </c>
      <c r="L414" s="624" t="s">
        <v>24</v>
      </c>
      <c r="M414" s="624" t="s">
        <v>284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7" customFormat="1" ht="15.75" customHeight="1">
      <c r="A415" s="206" t="str">
        <f>IF(B415&lt;&gt;"",IF(AND(B415&gt;=_TM1,B415&lt;=_TM2,OR(TH!L415="1111",TH!M415="1111")),TH!D415,""),"")</f>
        <v/>
      </c>
      <c r="B415" s="36">
        <f t="shared" si="32"/>
        <v>3</v>
      </c>
      <c r="C415" s="193">
        <f>E415</f>
        <v>40995</v>
      </c>
      <c r="D415" s="193" t="s">
        <v>1623</v>
      </c>
      <c r="E415" s="193">
        <v>40995</v>
      </c>
      <c r="F415" s="194" t="s">
        <v>1231</v>
      </c>
      <c r="G415" s="498" t="s">
        <v>957</v>
      </c>
      <c r="H415" s="195" t="s">
        <v>949</v>
      </c>
      <c r="I415" s="260">
        <v>2261</v>
      </c>
      <c r="J415" s="260">
        <v>5300</v>
      </c>
      <c r="K415" s="623">
        <f>ROUND(I415*J415,0)</f>
        <v>11983300</v>
      </c>
      <c r="L415" s="196" t="s">
        <v>284</v>
      </c>
      <c r="M415" s="196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3"/>
      <c r="AB415" s="213"/>
      <c r="AC415" s="213"/>
      <c r="AD415" s="213"/>
    </row>
    <row r="416" spans="1:30" s="857" customFormat="1" ht="15.75" customHeight="1">
      <c r="A416" s="206" t="str">
        <f>IF(B416&lt;&gt;"",IF(AND(B416&gt;=_TM1,B416&lt;=_TM2,OR(TH!L416="1111",TH!M416="1111")),TH!D416,""),"")</f>
        <v/>
      </c>
      <c r="B416" s="36">
        <f t="shared" si="32"/>
        <v>3</v>
      </c>
      <c r="C416" s="193">
        <f>E416</f>
        <v>40995</v>
      </c>
      <c r="D416" s="193" t="s">
        <v>1623</v>
      </c>
      <c r="E416" s="193">
        <v>40995</v>
      </c>
      <c r="F416" s="194" t="s">
        <v>1229</v>
      </c>
      <c r="G416" s="498" t="s">
        <v>957</v>
      </c>
      <c r="H416" s="195" t="s">
        <v>949</v>
      </c>
      <c r="I416" s="260">
        <v>103</v>
      </c>
      <c r="J416" s="260">
        <v>9090</v>
      </c>
      <c r="K416" s="623">
        <f>ROUND(I416*J416,0)</f>
        <v>936270</v>
      </c>
      <c r="L416" s="196" t="s">
        <v>284</v>
      </c>
      <c r="M416" s="196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3"/>
      <c r="AB416" s="213"/>
      <c r="AC416" s="213"/>
      <c r="AD416" s="213"/>
    </row>
    <row r="417" spans="1:30" s="857" customFormat="1" ht="15.75" customHeight="1">
      <c r="A417" s="206" t="str">
        <f>IF(B417&lt;&gt;"",IF(AND(B417&gt;=_TM1,B417&lt;=_TM2,OR(TH!L417="1111",TH!M417="1111")),TH!D417,""),"")</f>
        <v/>
      </c>
      <c r="B417" s="36">
        <f t="shared" si="32"/>
        <v>3</v>
      </c>
      <c r="C417" s="193">
        <f>E417</f>
        <v>40995</v>
      </c>
      <c r="D417" s="193" t="s">
        <v>1623</v>
      </c>
      <c r="E417" s="193">
        <v>40995</v>
      </c>
      <c r="F417" s="878" t="s">
        <v>1230</v>
      </c>
      <c r="G417" s="498" t="s">
        <v>957</v>
      </c>
      <c r="H417" s="195" t="s">
        <v>949</v>
      </c>
      <c r="I417" s="260">
        <v>400</v>
      </c>
      <c r="J417" s="260">
        <v>550</v>
      </c>
      <c r="K417" s="623">
        <f>ROUND(I417*J417,0)</f>
        <v>220000</v>
      </c>
      <c r="L417" s="196" t="s">
        <v>284</v>
      </c>
      <c r="M417" s="196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3"/>
      <c r="AB417" s="213"/>
      <c r="AC417" s="213"/>
      <c r="AD417" s="213"/>
    </row>
    <row r="418" spans="1:30" s="857" customFormat="1" ht="15.75" customHeight="1">
      <c r="A418" s="206" t="str">
        <f>IF(B418&lt;&gt;"",IF(AND(B418&gt;=_TM1,B418&lt;=_TM2,OR(TH!L418="1111",TH!M418="1111")),TH!D418,""),"")</f>
        <v/>
      </c>
      <c r="B418" s="36">
        <f t="shared" si="32"/>
        <v>3</v>
      </c>
      <c r="C418" s="193">
        <f>E418</f>
        <v>40995</v>
      </c>
      <c r="D418" s="193" t="s">
        <v>1623</v>
      </c>
      <c r="E418" s="193">
        <v>40995</v>
      </c>
      <c r="F418" s="878" t="s">
        <v>556</v>
      </c>
      <c r="G418" s="498" t="s">
        <v>957</v>
      </c>
      <c r="H418" s="195" t="s">
        <v>949</v>
      </c>
      <c r="I418" s="262"/>
      <c r="J418" s="262"/>
      <c r="K418" s="623">
        <v>1313957</v>
      </c>
      <c r="L418" s="196" t="s">
        <v>284</v>
      </c>
      <c r="M418" s="196" t="s">
        <v>496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7" customFormat="1" ht="15.75" customHeight="1">
      <c r="A419" s="206" t="str">
        <f>IF(B419&lt;&gt;"",IF(AND(B419&gt;=_TM1,B419&lt;=_TM2,OR(TH!L419="1111",TH!M419="1111")),TH!D419,""),"")</f>
        <v/>
      </c>
      <c r="B419" s="36">
        <f t="shared" si="32"/>
        <v>3</v>
      </c>
      <c r="C419" s="193">
        <f>E419</f>
        <v>40995</v>
      </c>
      <c r="D419" s="193" t="s">
        <v>1656</v>
      </c>
      <c r="E419" s="193">
        <v>40995</v>
      </c>
      <c r="F419" s="194" t="s">
        <v>366</v>
      </c>
      <c r="G419" s="498" t="s">
        <v>957</v>
      </c>
      <c r="H419" s="195" t="s">
        <v>949</v>
      </c>
      <c r="I419" s="262"/>
      <c r="J419" s="262"/>
      <c r="K419" s="623">
        <v>14453527</v>
      </c>
      <c r="L419" s="196" t="s">
        <v>48</v>
      </c>
      <c r="M419" s="196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7" customFormat="1" ht="15.75" customHeight="1">
      <c r="A420" s="206" t="str">
        <f>IF(B420&lt;&gt;"",IF(AND(B420&gt;=_TM1,B420&lt;=_TM2,OR(TH!L420="1111",TH!M420="1111")),TH!D420,""),"")</f>
        <v/>
      </c>
      <c r="B420" s="36">
        <f t="shared" si="32"/>
        <v>3</v>
      </c>
      <c r="C420" s="186">
        <v>40996</v>
      </c>
      <c r="D420" s="186" t="s">
        <v>477</v>
      </c>
      <c r="E420" s="186">
        <v>40996</v>
      </c>
      <c r="F420" s="191" t="s">
        <v>673</v>
      </c>
      <c r="G420" s="625" t="s">
        <v>674</v>
      </c>
      <c r="H420" s="7" t="s">
        <v>675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7" customFormat="1" ht="15.75" customHeight="1">
      <c r="A421" s="206" t="str">
        <f>IF(B421&lt;&gt;"",IF(AND(B421&gt;=_TM1,B421&lt;=_TM2,OR(TH!L421="1111",TH!M421="1111")),TH!D421,""),"")</f>
        <v/>
      </c>
      <c r="B421" s="36">
        <f t="shared" si="32"/>
        <v>3</v>
      </c>
      <c r="C421" s="186">
        <v>40996</v>
      </c>
      <c r="D421" s="186" t="s">
        <v>477</v>
      </c>
      <c r="E421" s="186">
        <v>40996</v>
      </c>
      <c r="F421" s="882" t="s">
        <v>676</v>
      </c>
      <c r="G421" s="625" t="s">
        <v>674</v>
      </c>
      <c r="H421" s="7" t="s">
        <v>675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7" customFormat="1" ht="15.75" customHeight="1">
      <c r="A422" s="206" t="str">
        <f>IF(B422&lt;&gt;"",IF(AND(B422&gt;=_TM1,B422&lt;=_TM2,OR(TH!L422="1111",TH!M422="1111")),TH!D422,""),"")</f>
        <v/>
      </c>
      <c r="B422" s="36">
        <f t="shared" si="32"/>
        <v>3</v>
      </c>
      <c r="C422" s="193">
        <v>40996</v>
      </c>
      <c r="D422" s="186" t="s">
        <v>477</v>
      </c>
      <c r="E422" s="193">
        <v>40996</v>
      </c>
      <c r="F422" s="882" t="s">
        <v>677</v>
      </c>
      <c r="G422" s="498" t="s">
        <v>674</v>
      </c>
      <c r="H422" s="7" t="s">
        <v>675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7" customFormat="1" ht="15.75" customHeight="1">
      <c r="A423" s="206" t="str">
        <f>IF(B423&lt;&gt;"",IF(AND(B423&gt;=_TM1,B423&lt;=_TM2,OR(TH!L423="1111",TH!M423="1111")),TH!D423,""),"")</f>
        <v/>
      </c>
      <c r="B423" s="36">
        <f t="shared" si="32"/>
        <v>3</v>
      </c>
      <c r="C423" s="193">
        <v>40996</v>
      </c>
      <c r="D423" s="186" t="s">
        <v>477</v>
      </c>
      <c r="E423" s="193">
        <v>40996</v>
      </c>
      <c r="F423" s="191" t="s">
        <v>678</v>
      </c>
      <c r="G423" s="498" t="s">
        <v>674</v>
      </c>
      <c r="H423" s="7" t="s">
        <v>675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7" customFormat="1" ht="15.75" customHeight="1">
      <c r="A424" s="206" t="str">
        <f>IF(B424&lt;&gt;"",IF(AND(B424&gt;=_TM1,B424&lt;=_TM2,OR(TH!L424="1111",TH!M424="1111")),TH!D424,""),"")</f>
        <v/>
      </c>
      <c r="B424" s="36">
        <f t="shared" si="32"/>
        <v>3</v>
      </c>
      <c r="C424" s="193">
        <v>40996</v>
      </c>
      <c r="D424" s="186" t="s">
        <v>454</v>
      </c>
      <c r="E424" s="193">
        <v>40996</v>
      </c>
      <c r="F424" s="191" t="s">
        <v>401</v>
      </c>
      <c r="G424" s="498" t="s">
        <v>674</v>
      </c>
      <c r="H424" s="7" t="s">
        <v>675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200"/>
      <c r="AB424" s="213"/>
    </row>
    <row r="425" spans="1:30" s="857" customFormat="1" ht="15.75" customHeight="1">
      <c r="A425" s="206" t="str">
        <f>IF(B425&lt;&gt;"",IF(AND(B425&gt;=_TM1,B425&lt;=_TM2,OR(TH!L425="1111",TH!M425="1111")),TH!D425,""),"")</f>
        <v/>
      </c>
      <c r="B425" s="36">
        <f t="shared" si="32"/>
        <v>3</v>
      </c>
      <c r="C425" s="193">
        <v>40996</v>
      </c>
      <c r="D425" s="186" t="s">
        <v>455</v>
      </c>
      <c r="E425" s="193">
        <v>40996</v>
      </c>
      <c r="F425" s="194" t="s">
        <v>679</v>
      </c>
      <c r="G425" s="498" t="s">
        <v>680</v>
      </c>
      <c r="H425" s="7" t="s">
        <v>628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14"/>
      <c r="AB425" s="614"/>
    </row>
    <row r="426" spans="1:30" s="857" customFormat="1" ht="15.75" customHeight="1">
      <c r="A426" s="206" t="str">
        <f>IF(B426&lt;&gt;"",IF(AND(B426&gt;=_TM1,B426&lt;=_TM2,OR(TH!L426="1111",TH!M426="1111")),TH!D426,""),"")</f>
        <v/>
      </c>
      <c r="B426" s="36">
        <f t="shared" si="32"/>
        <v>3</v>
      </c>
      <c r="C426" s="193">
        <v>40996</v>
      </c>
      <c r="D426" s="186" t="s">
        <v>455</v>
      </c>
      <c r="E426" s="193">
        <v>40996</v>
      </c>
      <c r="F426" s="194" t="s">
        <v>373</v>
      </c>
      <c r="G426" s="498" t="s">
        <v>680</v>
      </c>
      <c r="H426" s="195" t="s">
        <v>628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7" customFormat="1" ht="15.75" customHeight="1">
      <c r="A427" s="206" t="str">
        <f>IF(B427&lt;&gt;"",IF(AND(B427&gt;=_TM1,B427&lt;=_TM2,OR(TH!L427="1111",TH!M427="1111")),TH!D427,""),"")</f>
        <v/>
      </c>
      <c r="B427" s="36">
        <f t="shared" si="32"/>
        <v>3</v>
      </c>
      <c r="C427" s="193">
        <v>40996</v>
      </c>
      <c r="D427" s="186" t="s">
        <v>456</v>
      </c>
      <c r="E427" s="193">
        <v>40996</v>
      </c>
      <c r="F427" s="194" t="s">
        <v>681</v>
      </c>
      <c r="G427" s="498" t="s">
        <v>682</v>
      </c>
      <c r="H427" s="195" t="s">
        <v>628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14"/>
      <c r="AB427" s="614"/>
    </row>
    <row r="428" spans="1:30" s="857" customFormat="1" ht="15.75" customHeight="1">
      <c r="A428" s="206" t="str">
        <f>IF(B428&lt;&gt;"",IF(AND(B428&gt;=_TM1,B428&lt;=_TM2,OR(TH!L428="1111",TH!M428="1111")),TH!D428,""),"")</f>
        <v/>
      </c>
      <c r="B428" s="36">
        <f t="shared" si="32"/>
        <v>3</v>
      </c>
      <c r="C428" s="193">
        <v>40996</v>
      </c>
      <c r="D428" s="186" t="s">
        <v>456</v>
      </c>
      <c r="E428" s="193">
        <v>40996</v>
      </c>
      <c r="F428" s="194" t="s">
        <v>373</v>
      </c>
      <c r="G428" s="498" t="s">
        <v>682</v>
      </c>
      <c r="H428" s="195" t="s">
        <v>628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7" customFormat="1" ht="15.75" customHeight="1">
      <c r="A429" s="206" t="str">
        <f>IF(B429&lt;&gt;"",IF(AND(B429&gt;=_TM1,B429&lt;=_TM2,OR(TH!L429="1111",TH!M429="1111")),TH!D429,""),"")</f>
        <v/>
      </c>
      <c r="B429" s="36">
        <f t="shared" si="32"/>
        <v>3</v>
      </c>
      <c r="C429" s="193">
        <f>E429</f>
        <v>40996</v>
      </c>
      <c r="D429" s="193" t="s">
        <v>1624</v>
      </c>
      <c r="E429" s="193">
        <v>40996</v>
      </c>
      <c r="F429" s="191" t="s">
        <v>1123</v>
      </c>
      <c r="G429" s="498" t="s">
        <v>958</v>
      </c>
      <c r="H429" s="195" t="s">
        <v>959</v>
      </c>
      <c r="I429" s="260">
        <v>1000</v>
      </c>
      <c r="J429" s="260">
        <v>8000</v>
      </c>
      <c r="K429" s="623">
        <f>ROUND(I429*J429,0)</f>
        <v>8000000</v>
      </c>
      <c r="L429" s="196" t="s">
        <v>284</v>
      </c>
      <c r="M429" s="196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3"/>
      <c r="AB429" s="213"/>
      <c r="AC429" s="213"/>
      <c r="AD429" s="213"/>
    </row>
    <row r="430" spans="1:30" s="857" customFormat="1" ht="15.75" customHeight="1">
      <c r="A430" s="206" t="str">
        <f>IF(B430&lt;&gt;"",IF(AND(B430&gt;=_TM1,B430&lt;=_TM2,OR(TH!L430="1111",TH!M430="1111")),TH!D430,""),"")</f>
        <v/>
      </c>
      <c r="B430" s="36">
        <f t="shared" si="32"/>
        <v>3</v>
      </c>
      <c r="C430" s="193">
        <f>E430</f>
        <v>40996</v>
      </c>
      <c r="D430" s="193" t="s">
        <v>1624</v>
      </c>
      <c r="E430" s="193">
        <v>40996</v>
      </c>
      <c r="F430" s="194" t="s">
        <v>556</v>
      </c>
      <c r="G430" s="498" t="s">
        <v>958</v>
      </c>
      <c r="H430" s="195" t="s">
        <v>959</v>
      </c>
      <c r="I430" s="260"/>
      <c r="J430" s="260"/>
      <c r="K430" s="623">
        <v>800000</v>
      </c>
      <c r="L430" s="196" t="s">
        <v>284</v>
      </c>
      <c r="M430" s="196" t="s">
        <v>496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7" customFormat="1" ht="15.75" customHeight="1">
      <c r="A431" s="206" t="str">
        <f>IF(B431&lt;&gt;"",IF(AND(B431&gt;=_TM1,B431&lt;=_TM2,OR(TH!L431="1111",TH!M431="1111")),TH!D431,""),"")</f>
        <v/>
      </c>
      <c r="B431" s="36">
        <f t="shared" si="32"/>
        <v>3</v>
      </c>
      <c r="C431" s="193">
        <f>E431</f>
        <v>40996</v>
      </c>
      <c r="D431" s="193" t="s">
        <v>1657</v>
      </c>
      <c r="E431" s="193">
        <v>40996</v>
      </c>
      <c r="F431" s="194" t="s">
        <v>366</v>
      </c>
      <c r="G431" s="498" t="s">
        <v>958</v>
      </c>
      <c r="H431" s="195" t="s">
        <v>959</v>
      </c>
      <c r="I431" s="260"/>
      <c r="J431" s="260"/>
      <c r="K431" s="623">
        <v>8800000</v>
      </c>
      <c r="L431" s="196" t="s">
        <v>48</v>
      </c>
      <c r="M431" s="196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7" customFormat="1" ht="15.75" customHeight="1">
      <c r="A432" s="206" t="str">
        <f>IF(B432&lt;&gt;"",IF(AND(B432&gt;=_TM1,B432&lt;=_TM2,OR(TH!L432="1111",TH!M432="1111")),TH!D432,""),"")</f>
        <v/>
      </c>
      <c r="B432" s="36">
        <f t="shared" si="32"/>
        <v>3</v>
      </c>
      <c r="C432" s="193">
        <v>40998</v>
      </c>
      <c r="D432" s="186" t="s">
        <v>457</v>
      </c>
      <c r="E432" s="193">
        <v>40998</v>
      </c>
      <c r="F432" s="194" t="s">
        <v>683</v>
      </c>
      <c r="G432" s="498" t="s">
        <v>684</v>
      </c>
      <c r="H432" s="195" t="s">
        <v>628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14"/>
      <c r="AB432" s="614"/>
    </row>
    <row r="433" spans="1:30" s="857" customFormat="1" ht="15.75" customHeight="1">
      <c r="A433" s="206" t="str">
        <f>IF(B433&lt;&gt;"",IF(AND(B433&gt;=_TM1,B433&lt;=_TM2,OR(TH!L433="1111",TH!M433="1111")),TH!D433,""),"")</f>
        <v/>
      </c>
      <c r="B433" s="36">
        <f t="shared" si="32"/>
        <v>3</v>
      </c>
      <c r="C433" s="186">
        <v>40998</v>
      </c>
      <c r="D433" s="186" t="s">
        <v>457</v>
      </c>
      <c r="E433" s="186">
        <v>40998</v>
      </c>
      <c r="F433" s="191" t="s">
        <v>373</v>
      </c>
      <c r="G433" s="625" t="s">
        <v>684</v>
      </c>
      <c r="H433" s="195" t="s">
        <v>628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7" customFormat="1" ht="15.75" customHeight="1">
      <c r="A434" s="206" t="str">
        <f>IF(B434&lt;&gt;"",IF(AND(B434&gt;=_TM1,B434&lt;=_TM2,OR(TH!L434="1111",TH!M434="1111")),TH!D434,""),"")</f>
        <v/>
      </c>
      <c r="B434" s="36">
        <f t="shared" si="32"/>
        <v>3</v>
      </c>
      <c r="C434" s="186">
        <f t="shared" ref="C434:C471" si="33">E434</f>
        <v>40998</v>
      </c>
      <c r="D434" s="186" t="s">
        <v>368</v>
      </c>
      <c r="E434" s="186">
        <v>40998</v>
      </c>
      <c r="F434" s="191" t="s">
        <v>1576</v>
      </c>
      <c r="G434" s="625"/>
      <c r="H434" s="195" t="s">
        <v>1577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7" customFormat="1" ht="15.75" customHeight="1">
      <c r="A435" s="206" t="str">
        <f>IF(B435&lt;&gt;"",IF(AND(B435&gt;=_TM1,B435&lt;=_TM2,OR(TH!L435="1111",TH!M435="1111")),TH!D435,""),"")</f>
        <v/>
      </c>
      <c r="B435" s="36">
        <f t="shared" si="32"/>
        <v>3</v>
      </c>
      <c r="C435" s="193">
        <f t="shared" si="33"/>
        <v>40998</v>
      </c>
      <c r="D435" s="193" t="s">
        <v>1625</v>
      </c>
      <c r="E435" s="193">
        <v>40998</v>
      </c>
      <c r="F435" s="194" t="s">
        <v>1227</v>
      </c>
      <c r="G435" s="498" t="s">
        <v>960</v>
      </c>
      <c r="H435" s="212" t="s">
        <v>961</v>
      </c>
      <c r="I435" s="260">
        <v>64</v>
      </c>
      <c r="J435" s="262">
        <v>14850</v>
      </c>
      <c r="K435" s="623">
        <f>ROUND(I435*J435,0)</f>
        <v>950400</v>
      </c>
      <c r="L435" s="196" t="s">
        <v>284</v>
      </c>
      <c r="M435" s="196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3"/>
      <c r="AB435" s="213"/>
      <c r="AC435" s="213"/>
      <c r="AD435" s="213"/>
    </row>
    <row r="436" spans="1:30" s="857" customFormat="1" ht="15.75" customHeight="1">
      <c r="A436" s="206" t="str">
        <f>IF(B436&lt;&gt;"",IF(AND(B436&gt;=_TM1,B436&lt;=_TM2,OR(TH!L436="1111",TH!M436="1111")),TH!D436,""),"")</f>
        <v/>
      </c>
      <c r="B436" s="36">
        <f t="shared" si="32"/>
        <v>3</v>
      </c>
      <c r="C436" s="193">
        <f t="shared" si="33"/>
        <v>40998</v>
      </c>
      <c r="D436" s="193" t="s">
        <v>1625</v>
      </c>
      <c r="E436" s="193">
        <v>40998</v>
      </c>
      <c r="F436" s="194" t="s">
        <v>1228</v>
      </c>
      <c r="G436" s="498" t="s">
        <v>960</v>
      </c>
      <c r="H436" s="212" t="s">
        <v>961</v>
      </c>
      <c r="I436" s="262"/>
      <c r="J436" s="262"/>
      <c r="K436" s="623">
        <v>95040</v>
      </c>
      <c r="L436" s="196" t="s">
        <v>284</v>
      </c>
      <c r="M436" s="196" t="s">
        <v>496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7" customFormat="1" ht="15.75" customHeight="1">
      <c r="A437" s="206" t="str">
        <f>IF(B437&lt;&gt;"",IF(AND(B437&gt;=_TM1,B437&lt;=_TM2,OR(TH!L437="1111",TH!M437="1111")),TH!D437,""),"")</f>
        <v/>
      </c>
      <c r="B437" s="36">
        <f t="shared" si="32"/>
        <v>3</v>
      </c>
      <c r="C437" s="193">
        <f t="shared" si="33"/>
        <v>40998</v>
      </c>
      <c r="D437" s="193" t="s">
        <v>1658</v>
      </c>
      <c r="E437" s="193">
        <v>40998</v>
      </c>
      <c r="F437" s="194" t="s">
        <v>366</v>
      </c>
      <c r="G437" s="498" t="s">
        <v>960</v>
      </c>
      <c r="H437" s="212" t="s">
        <v>961</v>
      </c>
      <c r="I437" s="262"/>
      <c r="J437" s="262"/>
      <c r="K437" s="623">
        <v>1045440</v>
      </c>
      <c r="L437" s="196" t="s">
        <v>48</v>
      </c>
      <c r="M437" s="196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7" customFormat="1" ht="15.75" customHeight="1">
      <c r="A438" s="206" t="str">
        <f>IF(B438&lt;&gt;"",IF(AND(B438&gt;=_TM1,B438&lt;=_TM2,OR(TH!L438="1111",TH!M438="1111")),TH!D438,""),"")</f>
        <v/>
      </c>
      <c r="B438" s="36">
        <f t="shared" si="32"/>
        <v>3</v>
      </c>
      <c r="C438" s="193">
        <f t="shared" si="33"/>
        <v>40998</v>
      </c>
      <c r="D438" s="193" t="s">
        <v>1626</v>
      </c>
      <c r="E438" s="193">
        <v>40998</v>
      </c>
      <c r="F438" s="194" t="s">
        <v>1226</v>
      </c>
      <c r="G438" s="498" t="s">
        <v>962</v>
      </c>
      <c r="H438" s="195" t="s">
        <v>949</v>
      </c>
      <c r="I438" s="260">
        <v>253</v>
      </c>
      <c r="J438" s="260">
        <v>5170</v>
      </c>
      <c r="K438" s="623">
        <f>ROUND(I438*J438,0)</f>
        <v>1308010</v>
      </c>
      <c r="L438" s="196" t="s">
        <v>284</v>
      </c>
      <c r="M438" s="196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3"/>
      <c r="AB438" s="213"/>
      <c r="AC438" s="213"/>
      <c r="AD438" s="213"/>
    </row>
    <row r="439" spans="1:30" s="857" customFormat="1" ht="15.75" customHeight="1">
      <c r="A439" s="206" t="str">
        <f>IF(B439&lt;&gt;"",IF(AND(B439&gt;=_TM1,B439&lt;=_TM2,OR(TH!L439="1111",TH!M439="1111")),TH!D439,""),"")</f>
        <v/>
      </c>
      <c r="B439" s="36">
        <f t="shared" si="32"/>
        <v>3</v>
      </c>
      <c r="C439" s="193">
        <f t="shared" si="33"/>
        <v>40998</v>
      </c>
      <c r="D439" s="193" t="s">
        <v>1626</v>
      </c>
      <c r="E439" s="193">
        <v>40998</v>
      </c>
      <c r="F439" s="194" t="s">
        <v>1225</v>
      </c>
      <c r="G439" s="498" t="s">
        <v>962</v>
      </c>
      <c r="H439" s="195" t="s">
        <v>949</v>
      </c>
      <c r="I439" s="260">
        <v>204</v>
      </c>
      <c r="J439" s="260">
        <v>7268</v>
      </c>
      <c r="K439" s="623">
        <f>ROUND(I439*J439,0)</f>
        <v>1482672</v>
      </c>
      <c r="L439" s="196" t="s">
        <v>284</v>
      </c>
      <c r="M439" s="196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3"/>
      <c r="AB439" s="213"/>
      <c r="AC439" s="213"/>
      <c r="AD439" s="213"/>
    </row>
    <row r="440" spans="1:30" s="857" customFormat="1" ht="15.75" customHeight="1">
      <c r="A440" s="206" t="str">
        <f>IF(B440&lt;&gt;"",IF(AND(B440&gt;=_TM1,B440&lt;=_TM2,OR(TH!L440="1111",TH!M440="1111")),TH!D440,""),"")</f>
        <v/>
      </c>
      <c r="B440" s="36">
        <f t="shared" si="32"/>
        <v>3</v>
      </c>
      <c r="C440" s="193">
        <f t="shared" si="33"/>
        <v>40998</v>
      </c>
      <c r="D440" s="193" t="s">
        <v>1626</v>
      </c>
      <c r="E440" s="193">
        <v>40998</v>
      </c>
      <c r="F440" s="194" t="s">
        <v>1224</v>
      </c>
      <c r="G440" s="498" t="s">
        <v>962</v>
      </c>
      <c r="H440" s="195" t="s">
        <v>949</v>
      </c>
      <c r="I440" s="260">
        <v>2100</v>
      </c>
      <c r="J440" s="260">
        <v>655</v>
      </c>
      <c r="K440" s="623">
        <f>ROUND(I440*J440,0)</f>
        <v>1375500</v>
      </c>
      <c r="L440" s="196" t="s">
        <v>284</v>
      </c>
      <c r="M440" s="196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3"/>
      <c r="AB440" s="213"/>
      <c r="AC440" s="213"/>
      <c r="AD440" s="213"/>
    </row>
    <row r="441" spans="1:30" s="857" customFormat="1" ht="15.75" customHeight="1">
      <c r="A441" s="206" t="str">
        <f>IF(B441&lt;&gt;"",IF(AND(B441&gt;=_TM1,B441&lt;=_TM2,OR(TH!L441="1111",TH!M441="1111")),TH!D441,""),"")</f>
        <v/>
      </c>
      <c r="B441" s="36">
        <f t="shared" si="32"/>
        <v>3</v>
      </c>
      <c r="C441" s="193">
        <f t="shared" si="33"/>
        <v>40998</v>
      </c>
      <c r="D441" s="193" t="s">
        <v>1626</v>
      </c>
      <c r="E441" s="193">
        <v>40998</v>
      </c>
      <c r="F441" s="194" t="s">
        <v>556</v>
      </c>
      <c r="G441" s="498" t="s">
        <v>962</v>
      </c>
      <c r="H441" s="195" t="s">
        <v>949</v>
      </c>
      <c r="I441" s="258"/>
      <c r="J441" s="258"/>
      <c r="K441" s="623">
        <v>416618</v>
      </c>
      <c r="L441" s="196" t="s">
        <v>284</v>
      </c>
      <c r="M441" s="196" t="s">
        <v>496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7" customFormat="1" ht="15.75" customHeight="1">
      <c r="A442" s="206" t="str">
        <f>IF(B442&lt;&gt;"",IF(AND(B442&gt;=_TM1,B442&lt;=_TM2,OR(TH!L442="1111",TH!M442="1111")),TH!D442,""),"")</f>
        <v/>
      </c>
      <c r="B442" s="36">
        <f t="shared" si="32"/>
        <v>3</v>
      </c>
      <c r="C442" s="193">
        <f t="shared" si="33"/>
        <v>40998</v>
      </c>
      <c r="D442" s="193" t="s">
        <v>1659</v>
      </c>
      <c r="E442" s="193">
        <v>40998</v>
      </c>
      <c r="F442" s="194" t="s">
        <v>366</v>
      </c>
      <c r="G442" s="498" t="s">
        <v>962</v>
      </c>
      <c r="H442" s="195" t="s">
        <v>949</v>
      </c>
      <c r="I442" s="258"/>
      <c r="J442" s="258"/>
      <c r="K442" s="623">
        <v>4582800</v>
      </c>
      <c r="L442" s="196" t="s">
        <v>48</v>
      </c>
      <c r="M442" s="196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7" customFormat="1" ht="15.75" customHeight="1">
      <c r="A443" s="206" t="str">
        <f>IF(B443&lt;&gt;"",IF(AND(B443&gt;=_TM1,B443&lt;=_TM2,OR(TH!L443="1111",TH!M443="1111")),TH!D443,""),"")</f>
        <v/>
      </c>
      <c r="B443" s="36">
        <f t="shared" si="32"/>
        <v>3</v>
      </c>
      <c r="C443" s="193">
        <f t="shared" si="33"/>
        <v>40998</v>
      </c>
      <c r="D443" s="193" t="s">
        <v>1627</v>
      </c>
      <c r="E443" s="193">
        <v>40998</v>
      </c>
      <c r="F443" s="878" t="s">
        <v>1544</v>
      </c>
      <c r="G443" s="498" t="s">
        <v>963</v>
      </c>
      <c r="H443" s="7" t="s">
        <v>497</v>
      </c>
      <c r="I443" s="260">
        <v>350</v>
      </c>
      <c r="J443" s="260">
        <v>12078</v>
      </c>
      <c r="K443" s="623">
        <f t="shared" ref="K443:K448" si="34">ROUND(I443*J443,0)</f>
        <v>4227300</v>
      </c>
      <c r="L443" s="196" t="s">
        <v>284</v>
      </c>
      <c r="M443" s="196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3"/>
      <c r="AB443" s="213"/>
      <c r="AC443" s="213"/>
      <c r="AD443" s="213"/>
    </row>
    <row r="444" spans="1:30" s="857" customFormat="1" ht="15.75" customHeight="1">
      <c r="A444" s="206" t="str">
        <f>IF(B444&lt;&gt;"",IF(AND(B444&gt;=_TM1,B444&lt;=_TM2,OR(TH!L444="1111",TH!M444="1111")),TH!D444,""),"")</f>
        <v/>
      </c>
      <c r="B444" s="36">
        <f t="shared" si="32"/>
        <v>3</v>
      </c>
      <c r="C444" s="193">
        <f t="shared" si="33"/>
        <v>40998</v>
      </c>
      <c r="D444" s="193" t="s">
        <v>1627</v>
      </c>
      <c r="E444" s="193">
        <v>40998</v>
      </c>
      <c r="F444" s="194" t="s">
        <v>1545</v>
      </c>
      <c r="G444" s="498" t="s">
        <v>963</v>
      </c>
      <c r="H444" s="7" t="s">
        <v>497</v>
      </c>
      <c r="I444" s="260">
        <v>200</v>
      </c>
      <c r="J444" s="260">
        <v>15916</v>
      </c>
      <c r="K444" s="623">
        <f t="shared" si="34"/>
        <v>3183200</v>
      </c>
      <c r="L444" s="196" t="s">
        <v>284</v>
      </c>
      <c r="M444" s="196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3"/>
      <c r="AB444" s="213"/>
      <c r="AC444" s="213"/>
      <c r="AD444" s="213"/>
    </row>
    <row r="445" spans="1:30" s="857" customFormat="1" ht="15.75" customHeight="1">
      <c r="A445" s="206" t="str">
        <f>IF(B445&lt;&gt;"",IF(AND(B445&gt;=_TM1,B445&lt;=_TM2,OR(TH!L445="1111",TH!M445="1111")),TH!D445,""),"")</f>
        <v/>
      </c>
      <c r="B445" s="36">
        <f t="shared" si="32"/>
        <v>3</v>
      </c>
      <c r="C445" s="193">
        <f t="shared" si="33"/>
        <v>40998</v>
      </c>
      <c r="D445" s="193" t="s">
        <v>1627</v>
      </c>
      <c r="E445" s="193">
        <v>40998</v>
      </c>
      <c r="F445" s="194" t="s">
        <v>1546</v>
      </c>
      <c r="G445" s="498" t="s">
        <v>963</v>
      </c>
      <c r="H445" s="7" t="s">
        <v>497</v>
      </c>
      <c r="I445" s="260">
        <v>450</v>
      </c>
      <c r="J445" s="260">
        <v>16005</v>
      </c>
      <c r="K445" s="623">
        <f t="shared" si="34"/>
        <v>7202250</v>
      </c>
      <c r="L445" s="196" t="s">
        <v>284</v>
      </c>
      <c r="M445" s="196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3"/>
      <c r="AB445" s="213"/>
      <c r="AC445" s="213"/>
      <c r="AD445" s="213"/>
    </row>
    <row r="446" spans="1:30" s="857" customFormat="1" ht="15.75" customHeight="1">
      <c r="A446" s="206" t="str">
        <f>IF(B446&lt;&gt;"",IF(AND(B446&gt;=_TM1,B446&lt;=_TM2,OR(TH!L446="1111",TH!M446="1111")),TH!D446,""),"")</f>
        <v/>
      </c>
      <c r="B446" s="36">
        <f t="shared" si="32"/>
        <v>3</v>
      </c>
      <c r="C446" s="193">
        <f t="shared" si="33"/>
        <v>40998</v>
      </c>
      <c r="D446" s="193" t="s">
        <v>1627</v>
      </c>
      <c r="E446" s="193">
        <v>40998</v>
      </c>
      <c r="F446" s="194" t="s">
        <v>1538</v>
      </c>
      <c r="G446" s="498" t="s">
        <v>963</v>
      </c>
      <c r="H446" s="7" t="s">
        <v>497</v>
      </c>
      <c r="I446" s="260">
        <v>150</v>
      </c>
      <c r="J446" s="260">
        <v>9873</v>
      </c>
      <c r="K446" s="38">
        <f t="shared" si="34"/>
        <v>1480950</v>
      </c>
      <c r="L446" s="196" t="s">
        <v>284</v>
      </c>
      <c r="M446" s="196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3"/>
      <c r="AB446" s="213"/>
      <c r="AC446" s="213"/>
      <c r="AD446" s="213"/>
    </row>
    <row r="447" spans="1:30" s="857" customFormat="1" ht="15.75" customHeight="1">
      <c r="A447" s="206" t="str">
        <f>IF(B447&lt;&gt;"",IF(AND(B447&gt;=_TM1,B447&lt;=_TM2,OR(TH!L447="1111",TH!M447="1111")),TH!D447,""),"")</f>
        <v/>
      </c>
      <c r="B447" s="36">
        <f t="shared" si="32"/>
        <v>3</v>
      </c>
      <c r="C447" s="193">
        <f t="shared" si="33"/>
        <v>40998</v>
      </c>
      <c r="D447" s="193" t="s">
        <v>1627</v>
      </c>
      <c r="E447" s="193">
        <v>40998</v>
      </c>
      <c r="F447" s="194" t="s">
        <v>1541</v>
      </c>
      <c r="G447" s="498" t="s">
        <v>963</v>
      </c>
      <c r="H447" s="7" t="s">
        <v>497</v>
      </c>
      <c r="I447" s="260">
        <v>90</v>
      </c>
      <c r="J447" s="260">
        <v>8510</v>
      </c>
      <c r="K447" s="38">
        <f t="shared" si="34"/>
        <v>765900</v>
      </c>
      <c r="L447" s="196" t="s">
        <v>284</v>
      </c>
      <c r="M447" s="196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3"/>
      <c r="AB447" s="213"/>
      <c r="AC447" s="213"/>
      <c r="AD447" s="213"/>
    </row>
    <row r="448" spans="1:30" s="857" customFormat="1" ht="15.75" customHeight="1">
      <c r="A448" s="206" t="str">
        <f>IF(B448&lt;&gt;"",IF(AND(B448&gt;=_TM1,B448&lt;=_TM2,OR(TH!L448="1111",TH!M448="1111")),TH!D448,""),"")</f>
        <v/>
      </c>
      <c r="B448" s="36">
        <f t="shared" si="32"/>
        <v>3</v>
      </c>
      <c r="C448" s="193">
        <f t="shared" si="33"/>
        <v>40998</v>
      </c>
      <c r="D448" s="193" t="s">
        <v>1627</v>
      </c>
      <c r="E448" s="193">
        <v>40998</v>
      </c>
      <c r="F448" s="194" t="s">
        <v>1505</v>
      </c>
      <c r="G448" s="498" t="s">
        <v>963</v>
      </c>
      <c r="H448" s="7" t="s">
        <v>497</v>
      </c>
      <c r="I448" s="260">
        <v>210</v>
      </c>
      <c r="J448" s="260">
        <v>8623</v>
      </c>
      <c r="K448" s="38">
        <f t="shared" si="34"/>
        <v>1810830</v>
      </c>
      <c r="L448" s="196" t="s">
        <v>284</v>
      </c>
      <c r="M448" s="196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3"/>
      <c r="AB448" s="213"/>
      <c r="AC448" s="213"/>
      <c r="AD448" s="213"/>
    </row>
    <row r="449" spans="1:30" s="857" customFormat="1" ht="15.75" customHeight="1">
      <c r="A449" s="206" t="str">
        <f>IF(B449&lt;&gt;"",IF(AND(B449&gt;=_TM1,B449&lt;=_TM2,OR(TH!L449="1111",TH!M449="1111")),TH!D449,""),"")</f>
        <v/>
      </c>
      <c r="B449" s="36">
        <f t="shared" si="32"/>
        <v>3</v>
      </c>
      <c r="C449" s="193">
        <f t="shared" si="33"/>
        <v>40998</v>
      </c>
      <c r="D449" s="193" t="s">
        <v>1627</v>
      </c>
      <c r="E449" s="193">
        <v>40998</v>
      </c>
      <c r="F449" s="194" t="s">
        <v>1548</v>
      </c>
      <c r="G449" s="498" t="s">
        <v>963</v>
      </c>
      <c r="H449" s="7" t="s">
        <v>497</v>
      </c>
      <c r="I449" s="260">
        <v>27</v>
      </c>
      <c r="J449" s="905">
        <f>K449/I449</f>
        <v>20399</v>
      </c>
      <c r="K449" s="38">
        <v>550773</v>
      </c>
      <c r="L449" s="196" t="s">
        <v>284</v>
      </c>
      <c r="M449" s="196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3"/>
      <c r="AB449" s="213"/>
      <c r="AC449" s="213"/>
      <c r="AD449" s="213"/>
    </row>
    <row r="450" spans="1:30" s="857" customFormat="1" ht="15.75" customHeight="1">
      <c r="A450" s="206" t="str">
        <f>IF(B450&lt;&gt;"",IF(AND(B450&gt;=_TM1,B450&lt;=_TM2,OR(TH!L450="1111",TH!M450="1111")),TH!D450,""),"")</f>
        <v/>
      </c>
      <c r="B450" s="36">
        <f t="shared" si="32"/>
        <v>3</v>
      </c>
      <c r="C450" s="193">
        <f t="shared" si="33"/>
        <v>40998</v>
      </c>
      <c r="D450" s="193" t="s">
        <v>1627</v>
      </c>
      <c r="E450" s="193">
        <v>40998</v>
      </c>
      <c r="F450" s="194" t="s">
        <v>1517</v>
      </c>
      <c r="G450" s="498" t="s">
        <v>963</v>
      </c>
      <c r="H450" s="7" t="s">
        <v>497</v>
      </c>
      <c r="I450" s="260">
        <v>250</v>
      </c>
      <c r="J450" s="260">
        <v>11990</v>
      </c>
      <c r="K450" s="38">
        <f>ROUND(I450*J450,0)</f>
        <v>2997500</v>
      </c>
      <c r="L450" s="196" t="s">
        <v>284</v>
      </c>
      <c r="M450" s="196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3"/>
      <c r="AB450" s="213"/>
      <c r="AC450" s="213"/>
      <c r="AD450" s="213"/>
    </row>
    <row r="451" spans="1:30" s="857" customFormat="1" ht="15.75" customHeight="1">
      <c r="A451" s="206" t="str">
        <f>IF(B451&lt;&gt;"",IF(AND(B451&gt;=_TM1,B451&lt;=_TM2,OR(TH!L451="1111",TH!M451="1111")),TH!D451,""),"")</f>
        <v/>
      </c>
      <c r="B451" s="36">
        <f t="shared" si="32"/>
        <v>3</v>
      </c>
      <c r="C451" s="193">
        <f t="shared" si="33"/>
        <v>40998</v>
      </c>
      <c r="D451" s="193" t="s">
        <v>1627</v>
      </c>
      <c r="E451" s="193">
        <v>40998</v>
      </c>
      <c r="F451" s="194" t="s">
        <v>1542</v>
      </c>
      <c r="G451" s="498" t="s">
        <v>963</v>
      </c>
      <c r="H451" s="7" t="s">
        <v>497</v>
      </c>
      <c r="I451" s="260">
        <v>100</v>
      </c>
      <c r="J451" s="260">
        <v>12439</v>
      </c>
      <c r="K451" s="38">
        <f>ROUND(I451*J451,0)</f>
        <v>1243900</v>
      </c>
      <c r="L451" s="196" t="s">
        <v>284</v>
      </c>
      <c r="M451" s="196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3"/>
      <c r="AB451" s="213"/>
      <c r="AC451" s="213"/>
      <c r="AD451" s="213"/>
    </row>
    <row r="452" spans="1:30" s="857" customFormat="1" ht="15.75" customHeight="1">
      <c r="A452" s="206" t="str">
        <f>IF(B452&lt;&gt;"",IF(AND(B452&gt;=_TM1,B452&lt;=_TM2,OR(TH!L452="1111",TH!M452="1111")),TH!D452,""),"")</f>
        <v/>
      </c>
      <c r="B452" s="36">
        <f t="shared" si="32"/>
        <v>3</v>
      </c>
      <c r="C452" s="193">
        <f t="shared" si="33"/>
        <v>40998</v>
      </c>
      <c r="D452" s="193" t="s">
        <v>1627</v>
      </c>
      <c r="E452" s="193">
        <v>40998</v>
      </c>
      <c r="F452" s="194" t="s">
        <v>1517</v>
      </c>
      <c r="G452" s="498" t="s">
        <v>963</v>
      </c>
      <c r="H452" s="7" t="s">
        <v>497</v>
      </c>
      <c r="I452" s="260">
        <v>200</v>
      </c>
      <c r="J452" s="260">
        <v>11990</v>
      </c>
      <c r="K452" s="38">
        <f>ROUND(I452*J452,0)</f>
        <v>2398000</v>
      </c>
      <c r="L452" s="196" t="s">
        <v>284</v>
      </c>
      <c r="M452" s="196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3"/>
      <c r="AB452" s="213"/>
      <c r="AC452" s="213"/>
      <c r="AD452" s="213"/>
    </row>
    <row r="453" spans="1:30" s="857" customFormat="1" ht="15.75" customHeight="1">
      <c r="A453" s="206" t="str">
        <f>IF(B453&lt;&gt;"",IF(AND(B453&gt;=_TM1,B453&lt;=_TM2,OR(TH!L453="1111",TH!M453="1111")),TH!D453,""),"")</f>
        <v/>
      </c>
      <c r="B453" s="36">
        <f t="shared" si="32"/>
        <v>3</v>
      </c>
      <c r="C453" s="193">
        <f t="shared" si="33"/>
        <v>40998</v>
      </c>
      <c r="D453" s="193" t="s">
        <v>1627</v>
      </c>
      <c r="E453" s="193">
        <v>40998</v>
      </c>
      <c r="F453" s="878" t="s">
        <v>1547</v>
      </c>
      <c r="G453" s="498" t="s">
        <v>963</v>
      </c>
      <c r="H453" s="7" t="s">
        <v>497</v>
      </c>
      <c r="I453" s="260">
        <v>168</v>
      </c>
      <c r="J453" s="262">
        <v>11928</v>
      </c>
      <c r="K453" s="38">
        <f>ROUND(I453*J453,0)</f>
        <v>2003904</v>
      </c>
      <c r="L453" s="196" t="s">
        <v>284</v>
      </c>
      <c r="M453" s="196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3"/>
      <c r="AB453" s="213"/>
      <c r="AC453" s="213"/>
      <c r="AD453" s="213"/>
    </row>
    <row r="454" spans="1:30" s="857" customFormat="1" ht="15.75" customHeight="1">
      <c r="A454" s="206" t="str">
        <f>IF(B454&lt;&gt;"",IF(AND(B454&gt;=_TM1,B454&lt;=_TM2,OR(TH!L454="1111",TH!M454="1111")),TH!D454,""),"")</f>
        <v/>
      </c>
      <c r="B454" s="36">
        <f t="shared" si="32"/>
        <v>3</v>
      </c>
      <c r="C454" s="193">
        <f t="shared" si="33"/>
        <v>40998</v>
      </c>
      <c r="D454" s="193" t="s">
        <v>1627</v>
      </c>
      <c r="E454" s="193">
        <v>40998</v>
      </c>
      <c r="F454" s="194" t="s">
        <v>556</v>
      </c>
      <c r="G454" s="880" t="s">
        <v>963</v>
      </c>
      <c r="H454" s="7" t="s">
        <v>497</v>
      </c>
      <c r="I454" s="260"/>
      <c r="J454" s="260"/>
      <c r="K454" s="623">
        <v>2786451</v>
      </c>
      <c r="L454" s="196" t="s">
        <v>284</v>
      </c>
      <c r="M454" s="196" t="s">
        <v>496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7" customFormat="1" ht="15.75" customHeight="1">
      <c r="A455" s="206" t="str">
        <f>IF(B455&lt;&gt;"",IF(AND(B455&gt;=_TM1,B455&lt;=_TM2,OR(TH!L455="1111",TH!M455="1111")),TH!D455,""),"")</f>
        <v/>
      </c>
      <c r="B455" s="36">
        <f t="shared" si="32"/>
        <v>3</v>
      </c>
      <c r="C455" s="193">
        <f t="shared" si="33"/>
        <v>40998</v>
      </c>
      <c r="D455" s="193" t="s">
        <v>1628</v>
      </c>
      <c r="E455" s="193">
        <v>40998</v>
      </c>
      <c r="F455" s="194" t="s">
        <v>1544</v>
      </c>
      <c r="G455" s="699" t="s">
        <v>964</v>
      </c>
      <c r="H455" s="7" t="s">
        <v>497</v>
      </c>
      <c r="I455" s="260">
        <v>505</v>
      </c>
      <c r="J455" s="260">
        <v>12078</v>
      </c>
      <c r="K455" s="623">
        <f>ROUND(I455*J455,0)</f>
        <v>6099390</v>
      </c>
      <c r="L455" s="196" t="s">
        <v>284</v>
      </c>
      <c r="M455" s="196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3"/>
      <c r="AB455" s="213"/>
      <c r="AC455" s="213"/>
      <c r="AD455" s="213"/>
    </row>
    <row r="456" spans="1:30" s="857" customFormat="1" ht="15.75" customHeight="1">
      <c r="A456" s="206" t="str">
        <f>IF(B456&lt;&gt;"",IF(AND(B456&gt;=_TM1,B456&lt;=_TM2,OR(TH!L456="1111",TH!M456="1111")),TH!D456,""),"")</f>
        <v/>
      </c>
      <c r="B456" s="36">
        <f t="shared" si="32"/>
        <v>3</v>
      </c>
      <c r="C456" s="193">
        <f t="shared" si="33"/>
        <v>40998</v>
      </c>
      <c r="D456" s="193" t="s">
        <v>1628</v>
      </c>
      <c r="E456" s="193">
        <v>40998</v>
      </c>
      <c r="F456" s="194" t="s">
        <v>1545</v>
      </c>
      <c r="G456" s="699" t="s">
        <v>964</v>
      </c>
      <c r="H456" s="7" t="s">
        <v>497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284</v>
      </c>
      <c r="M456" s="196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3"/>
      <c r="AB456" s="213"/>
      <c r="AC456" s="213"/>
      <c r="AD456" s="213"/>
    </row>
    <row r="457" spans="1:30" s="857" customFormat="1" ht="15.75" customHeight="1">
      <c r="A457" s="206" t="str">
        <f>IF(B457&lt;&gt;"",IF(AND(B457&gt;=_TM1,B457&lt;=_TM2,OR(TH!L457="1111",TH!M457="1111")),TH!D457,""),"")</f>
        <v/>
      </c>
      <c r="B457" s="36">
        <f t="shared" si="32"/>
        <v>3</v>
      </c>
      <c r="C457" s="193">
        <f t="shared" si="33"/>
        <v>40998</v>
      </c>
      <c r="D457" s="193" t="s">
        <v>1628</v>
      </c>
      <c r="E457" s="193">
        <v>40998</v>
      </c>
      <c r="F457" s="194" t="s">
        <v>1546</v>
      </c>
      <c r="G457" s="699" t="s">
        <v>964</v>
      </c>
      <c r="H457" s="7" t="s">
        <v>497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284</v>
      </c>
      <c r="M457" s="196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3"/>
      <c r="AB457" s="213"/>
      <c r="AC457" s="213"/>
      <c r="AD457" s="213"/>
    </row>
    <row r="458" spans="1:30" s="857" customFormat="1" ht="15.75" customHeight="1">
      <c r="A458" s="206" t="str">
        <f>IF(B458&lt;&gt;"",IF(AND(B458&gt;=_TM1,B458&lt;=_TM2,OR(TH!L458="1111",TH!M458="1111")),TH!D458,""),"")</f>
        <v/>
      </c>
      <c r="B458" s="36">
        <f t="shared" si="32"/>
        <v>3</v>
      </c>
      <c r="C458" s="193">
        <f t="shared" si="33"/>
        <v>40998</v>
      </c>
      <c r="D458" s="193" t="s">
        <v>1628</v>
      </c>
      <c r="E458" s="193">
        <v>40998</v>
      </c>
      <c r="F458" s="194" t="s">
        <v>556</v>
      </c>
      <c r="G458" s="888" t="s">
        <v>964</v>
      </c>
      <c r="H458" s="7" t="s">
        <v>497</v>
      </c>
      <c r="I458" s="261"/>
      <c r="J458" s="261"/>
      <c r="K458" s="623">
        <v>2409735</v>
      </c>
      <c r="L458" s="196" t="s">
        <v>284</v>
      </c>
      <c r="M458" s="196" t="s">
        <v>496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7" customFormat="1" ht="15.75" customHeight="1">
      <c r="A459" s="206" t="str">
        <f>IF(B459&lt;&gt;"",IF(AND(B459&gt;=_TM1,B459&lt;=_TM2,OR(TH!L459="1111",TH!M459="1111")),TH!D459,""),"")</f>
        <v/>
      </c>
      <c r="B459" s="36">
        <f t="shared" si="32"/>
        <v>3</v>
      </c>
      <c r="C459" s="193">
        <f t="shared" si="33"/>
        <v>40998</v>
      </c>
      <c r="D459" s="193" t="s">
        <v>1629</v>
      </c>
      <c r="E459" s="193">
        <v>40998</v>
      </c>
      <c r="F459" s="191" t="s">
        <v>1223</v>
      </c>
      <c r="G459" s="496" t="s">
        <v>965</v>
      </c>
      <c r="H459" s="195" t="s">
        <v>689</v>
      </c>
      <c r="I459" s="260">
        <v>425</v>
      </c>
      <c r="J459" s="260">
        <v>9300</v>
      </c>
      <c r="K459" s="623">
        <f>ROUND(I459*J459,0)</f>
        <v>3952500</v>
      </c>
      <c r="L459" s="196" t="s">
        <v>284</v>
      </c>
      <c r="M459" s="196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3"/>
      <c r="AB459" s="213"/>
      <c r="AC459" s="213"/>
      <c r="AD459" s="213"/>
    </row>
    <row r="460" spans="1:30" s="857" customFormat="1" ht="15.75" customHeight="1">
      <c r="A460" s="206" t="str">
        <f>IF(B460&lt;&gt;"",IF(AND(B460&gt;=_TM1,B460&lt;=_TM2,OR(TH!L460="1111",TH!M460="1111")),TH!D460,""),"")</f>
        <v/>
      </c>
      <c r="B460" s="36">
        <f t="shared" si="32"/>
        <v>3</v>
      </c>
      <c r="C460" s="193">
        <f t="shared" si="33"/>
        <v>40998</v>
      </c>
      <c r="D460" s="193" t="s">
        <v>1629</v>
      </c>
      <c r="E460" s="193">
        <v>40998</v>
      </c>
      <c r="F460" s="194" t="s">
        <v>556</v>
      </c>
      <c r="G460" s="889" t="s">
        <v>965</v>
      </c>
      <c r="H460" s="195" t="s">
        <v>689</v>
      </c>
      <c r="I460" s="261"/>
      <c r="J460" s="261"/>
      <c r="K460" s="623">
        <v>395250</v>
      </c>
      <c r="L460" s="196" t="s">
        <v>284</v>
      </c>
      <c r="M460" s="196" t="s">
        <v>496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7" customFormat="1" ht="15.75" customHeight="1">
      <c r="A461" s="206" t="str">
        <f>IF(B461&lt;&gt;"",IF(AND(B461&gt;=_TM1,B461&lt;=_TM2,OR(TH!L461="1111",TH!M461="1111")),TH!D461,""),"")</f>
        <v/>
      </c>
      <c r="B461" s="36">
        <f t="shared" si="32"/>
        <v>3</v>
      </c>
      <c r="C461" s="193">
        <f t="shared" si="33"/>
        <v>40998</v>
      </c>
      <c r="D461" s="193" t="s">
        <v>1630</v>
      </c>
      <c r="E461" s="894">
        <v>40998</v>
      </c>
      <c r="F461" s="194" t="s">
        <v>1483</v>
      </c>
      <c r="G461" s="906" t="s">
        <v>1563</v>
      </c>
      <c r="H461" s="195" t="s">
        <v>498</v>
      </c>
      <c r="I461" s="260">
        <v>10</v>
      </c>
      <c r="J461" s="260">
        <v>36497</v>
      </c>
      <c r="K461" s="623">
        <f t="shared" ref="K461:K466" si="35">ROUND(I461*J461,0)</f>
        <v>364970</v>
      </c>
      <c r="L461" s="196" t="s">
        <v>284</v>
      </c>
      <c r="M461" s="196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3"/>
      <c r="AB461" s="213"/>
      <c r="AC461" s="213"/>
      <c r="AD461" s="213"/>
    </row>
    <row r="462" spans="1:30" s="857" customFormat="1" ht="15.75" customHeight="1">
      <c r="A462" s="206" t="str">
        <f>IF(B462&lt;&gt;"",IF(AND(B462&gt;=_TM1,B462&lt;=_TM2,OR(TH!L462="1111",TH!M462="1111")),TH!D462,""),"")</f>
        <v/>
      </c>
      <c r="B462" s="36">
        <f t="shared" si="32"/>
        <v>3</v>
      </c>
      <c r="C462" s="193">
        <f t="shared" si="33"/>
        <v>40998</v>
      </c>
      <c r="D462" s="193" t="s">
        <v>1630</v>
      </c>
      <c r="E462" s="894">
        <v>40998</v>
      </c>
      <c r="F462" s="194" t="s">
        <v>1485</v>
      </c>
      <c r="G462" s="906" t="s">
        <v>1563</v>
      </c>
      <c r="H462" s="195" t="s">
        <v>498</v>
      </c>
      <c r="I462" s="260">
        <v>50</v>
      </c>
      <c r="J462" s="260">
        <v>18800</v>
      </c>
      <c r="K462" s="623">
        <f t="shared" si="35"/>
        <v>940000</v>
      </c>
      <c r="L462" s="196" t="s">
        <v>284</v>
      </c>
      <c r="M462" s="196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3"/>
      <c r="AB462" s="213"/>
      <c r="AC462" s="213"/>
      <c r="AD462" s="213"/>
    </row>
    <row r="463" spans="1:30" s="857" customFormat="1" ht="15.75" customHeight="1">
      <c r="A463" s="206" t="str">
        <f>IF(B463&lt;&gt;"",IF(AND(B463&gt;=_TM1,B463&lt;=_TM2,OR(TH!L463="1111",TH!M463="1111")),TH!D463,""),"")</f>
        <v/>
      </c>
      <c r="B463" s="36">
        <f t="shared" si="32"/>
        <v>3</v>
      </c>
      <c r="C463" s="193">
        <f t="shared" si="33"/>
        <v>40998</v>
      </c>
      <c r="D463" s="193" t="s">
        <v>1630</v>
      </c>
      <c r="E463" s="894">
        <v>40998</v>
      </c>
      <c r="F463" s="194" t="s">
        <v>1486</v>
      </c>
      <c r="G463" s="906" t="s">
        <v>1563</v>
      </c>
      <c r="H463" s="195" t="s">
        <v>498</v>
      </c>
      <c r="I463" s="260">
        <v>75</v>
      </c>
      <c r="J463" s="260">
        <v>36700</v>
      </c>
      <c r="K463" s="623">
        <f t="shared" si="35"/>
        <v>2752500</v>
      </c>
      <c r="L463" s="196" t="s">
        <v>284</v>
      </c>
      <c r="M463" s="196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3"/>
      <c r="AB463" s="213"/>
      <c r="AC463" s="213"/>
      <c r="AD463" s="213"/>
    </row>
    <row r="464" spans="1:30" s="857" customFormat="1" ht="15.75" customHeight="1">
      <c r="A464" s="206" t="str">
        <f>IF(B464&lt;&gt;"",IF(AND(B464&gt;=_TM1,B464&lt;=_TM2,OR(TH!L464="1111",TH!M464="1111")),TH!D464,""),"")</f>
        <v/>
      </c>
      <c r="B464" s="36">
        <f t="shared" si="32"/>
        <v>3</v>
      </c>
      <c r="C464" s="193">
        <f t="shared" si="33"/>
        <v>40998</v>
      </c>
      <c r="D464" s="193" t="s">
        <v>1630</v>
      </c>
      <c r="E464" s="894">
        <v>40998</v>
      </c>
      <c r="F464" s="194" t="s">
        <v>1237</v>
      </c>
      <c r="G464" s="906" t="s">
        <v>1563</v>
      </c>
      <c r="H464" s="195" t="s">
        <v>498</v>
      </c>
      <c r="I464" s="260">
        <v>150</v>
      </c>
      <c r="J464" s="260">
        <v>29400</v>
      </c>
      <c r="K464" s="623">
        <f t="shared" si="35"/>
        <v>4410000</v>
      </c>
      <c r="L464" s="196" t="s">
        <v>284</v>
      </c>
      <c r="M464" s="196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3"/>
      <c r="AB464" s="213"/>
      <c r="AC464" s="213"/>
      <c r="AD464" s="213"/>
    </row>
    <row r="465" spans="1:30" s="857" customFormat="1" ht="15.75" customHeight="1">
      <c r="A465" s="206" t="str">
        <f>IF(B465&lt;&gt;"",IF(AND(B465&gt;=_TM1,B465&lt;=_TM2,OR(TH!L465="1111",TH!M465="1111")),TH!D465,""),"")</f>
        <v/>
      </c>
      <c r="B465" s="36">
        <f t="shared" si="32"/>
        <v>3</v>
      </c>
      <c r="C465" s="193">
        <f t="shared" si="33"/>
        <v>40998</v>
      </c>
      <c r="D465" s="193" t="s">
        <v>1630</v>
      </c>
      <c r="E465" s="894">
        <v>40998</v>
      </c>
      <c r="F465" s="194" t="s">
        <v>1238</v>
      </c>
      <c r="G465" s="906" t="s">
        <v>1563</v>
      </c>
      <c r="H465" s="195" t="s">
        <v>498</v>
      </c>
      <c r="I465" s="260">
        <v>410</v>
      </c>
      <c r="J465" s="260">
        <v>2303</v>
      </c>
      <c r="K465" s="623">
        <f t="shared" si="35"/>
        <v>944230</v>
      </c>
      <c r="L465" s="196" t="s">
        <v>284</v>
      </c>
      <c r="M465" s="196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3"/>
      <c r="AB465" s="213"/>
      <c r="AC465" s="213"/>
      <c r="AD465" s="213"/>
    </row>
    <row r="466" spans="1:30" s="859" customFormat="1" ht="15.75" customHeight="1">
      <c r="A466" s="206" t="str">
        <f>IF(B466&lt;&gt;"",IF(AND(B466&gt;=_TM1,B466&lt;=_TM2,OR(TH!L466="1111",TH!M466="1111")),TH!D466,""),"")</f>
        <v/>
      </c>
      <c r="B466" s="36">
        <f t="shared" si="32"/>
        <v>3</v>
      </c>
      <c r="C466" s="193">
        <f t="shared" si="33"/>
        <v>40998</v>
      </c>
      <c r="D466" s="193" t="s">
        <v>1630</v>
      </c>
      <c r="E466" s="894">
        <v>40998</v>
      </c>
      <c r="F466" s="194" t="s">
        <v>1487</v>
      </c>
      <c r="G466" s="906" t="s">
        <v>1563</v>
      </c>
      <c r="H466" s="195" t="s">
        <v>498</v>
      </c>
      <c r="I466" s="260">
        <v>220</v>
      </c>
      <c r="J466" s="260">
        <v>2900</v>
      </c>
      <c r="K466" s="623">
        <f t="shared" si="35"/>
        <v>638000</v>
      </c>
      <c r="L466" s="196" t="s">
        <v>284</v>
      </c>
      <c r="M466" s="196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3"/>
      <c r="AB466" s="213"/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3">
        <f t="shared" si="32"/>
        <v>3</v>
      </c>
      <c r="C467" s="894">
        <f t="shared" si="33"/>
        <v>40998</v>
      </c>
      <c r="D467" s="193" t="s">
        <v>1630</v>
      </c>
      <c r="E467" s="894">
        <v>40998</v>
      </c>
      <c r="F467" s="895" t="s">
        <v>556</v>
      </c>
      <c r="G467" s="906" t="s">
        <v>1563</v>
      </c>
      <c r="H467" s="897" t="s">
        <v>498</v>
      </c>
      <c r="I467" s="898"/>
      <c r="J467" s="898"/>
      <c r="K467" s="904">
        <v>1004970</v>
      </c>
      <c r="L467" s="900" t="s">
        <v>284</v>
      </c>
      <c r="M467" s="900" t="s">
        <v>496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2"/>
      <c r="AB467" s="914"/>
      <c r="AC467" s="914">
        <f>SUM(K461:K466)-AB467</f>
        <v>10049700</v>
      </c>
      <c r="AD467" s="902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 t="shared" si="32"/>
        <v>3</v>
      </c>
      <c r="C468" s="748">
        <f t="shared" si="33"/>
        <v>40999</v>
      </c>
      <c r="D468" s="748" t="s">
        <v>368</v>
      </c>
      <c r="E468" s="861">
        <v>40999</v>
      </c>
      <c r="F468" s="749" t="s">
        <v>1587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 t="shared" si="32"/>
        <v>3</v>
      </c>
      <c r="C469" s="748">
        <f t="shared" si="33"/>
        <v>40999</v>
      </c>
      <c r="D469" s="748" t="s">
        <v>368</v>
      </c>
      <c r="E469" s="861">
        <v>40999</v>
      </c>
      <c r="F469" s="749" t="s">
        <v>512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 t="shared" si="32"/>
        <v>3</v>
      </c>
      <c r="C470" s="748">
        <f t="shared" si="33"/>
        <v>40999</v>
      </c>
      <c r="D470" s="748" t="s">
        <v>458</v>
      </c>
      <c r="E470" s="861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287</v>
      </c>
      <c r="M470" s="752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 t="shared" ref="B471:B534" si="36">IF(C471&lt;&gt;"",MONTH(C471),"")</f>
        <v>4</v>
      </c>
      <c r="C471" s="748">
        <f t="shared" si="33"/>
        <v>41000</v>
      </c>
      <c r="D471" s="748" t="s">
        <v>368</v>
      </c>
      <c r="E471" s="861">
        <v>41000</v>
      </c>
      <c r="F471" s="749" t="s">
        <v>510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/>
      </c>
      <c r="B472" s="36">
        <f t="shared" si="36"/>
        <v>4</v>
      </c>
      <c r="C472" s="193">
        <v>41000</v>
      </c>
      <c r="D472" s="186" t="s">
        <v>411</v>
      </c>
      <c r="E472" s="193">
        <v>40987</v>
      </c>
      <c r="F472" s="191" t="s">
        <v>590</v>
      </c>
      <c r="G472" s="496" t="s">
        <v>1472</v>
      </c>
      <c r="H472" s="7" t="s">
        <v>592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/>
      </c>
      <c r="B473" s="36">
        <f t="shared" si="36"/>
        <v>4</v>
      </c>
      <c r="C473" s="193">
        <v>41000</v>
      </c>
      <c r="D473" s="186" t="s">
        <v>411</v>
      </c>
      <c r="E473" s="193">
        <v>40987</v>
      </c>
      <c r="F473" s="191" t="s">
        <v>593</v>
      </c>
      <c r="G473" s="496" t="s">
        <v>1472</v>
      </c>
      <c r="H473" s="7" t="s">
        <v>592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>x</v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 t="shared" si="36"/>
        <v>4</v>
      </c>
      <c r="C474" s="193">
        <v>41002</v>
      </c>
      <c r="D474" s="193" t="s">
        <v>364</v>
      </c>
      <c r="E474" s="193">
        <v>41002</v>
      </c>
      <c r="F474" s="194" t="s">
        <v>366</v>
      </c>
      <c r="G474" s="498" t="s">
        <v>362</v>
      </c>
      <c r="H474" s="7" t="s">
        <v>501</v>
      </c>
      <c r="I474" s="260"/>
      <c r="J474" s="260"/>
      <c r="K474" s="38">
        <v>37537610</v>
      </c>
      <c r="L474" s="196" t="s">
        <v>24</v>
      </c>
      <c r="M474" s="196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14"/>
      <c r="AB474" s="213"/>
      <c r="AC474" s="857"/>
      <c r="AD474" s="857"/>
    </row>
    <row r="475" spans="1:30" ht="15.75" customHeight="1">
      <c r="A475" s="206" t="str">
        <f>IF(B475&lt;&gt;"",IF(AND(B475&gt;=_TM1,B475&lt;=_TM2,OR(TH!L475="1111",TH!M475="1111")),TH!D475,""),"")</f>
        <v/>
      </c>
      <c r="B475" s="36">
        <f t="shared" si="36"/>
        <v>4</v>
      </c>
      <c r="C475" s="193">
        <v>41002</v>
      </c>
      <c r="D475" s="193" t="s">
        <v>409</v>
      </c>
      <c r="E475" s="193">
        <v>41002</v>
      </c>
      <c r="F475" s="194" t="s">
        <v>560</v>
      </c>
      <c r="G475" s="498" t="s">
        <v>362</v>
      </c>
      <c r="H475" s="195" t="s">
        <v>685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3"/>
      <c r="AB475" s="213"/>
      <c r="AC475" s="857"/>
      <c r="AD475" s="857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 t="shared" si="36"/>
        <v>4</v>
      </c>
      <c r="C476" s="193">
        <f t="shared" ref="C476:C481" si="37">E476</f>
        <v>41003</v>
      </c>
      <c r="D476" s="193" t="s">
        <v>1588</v>
      </c>
      <c r="E476" s="186">
        <v>41003</v>
      </c>
      <c r="F476" s="191" t="s">
        <v>1147</v>
      </c>
      <c r="G476" s="496" t="s">
        <v>966</v>
      </c>
      <c r="H476" s="195" t="s">
        <v>911</v>
      </c>
      <c r="I476" s="260">
        <v>500</v>
      </c>
      <c r="J476" s="260">
        <v>11020</v>
      </c>
      <c r="K476" s="623">
        <f>ROUND(I476*J476,0)</f>
        <v>5510000</v>
      </c>
      <c r="L476" s="196" t="s">
        <v>284</v>
      </c>
      <c r="M476" s="196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3"/>
      <c r="AB476" s="213"/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 t="shared" si="36"/>
        <v>4</v>
      </c>
      <c r="C477" s="193">
        <f t="shared" si="37"/>
        <v>41003</v>
      </c>
      <c r="D477" s="193" t="s">
        <v>1588</v>
      </c>
      <c r="E477" s="186">
        <v>41003</v>
      </c>
      <c r="F477" s="191" t="s">
        <v>1222</v>
      </c>
      <c r="G477" s="496" t="s">
        <v>966</v>
      </c>
      <c r="H477" s="195" t="s">
        <v>911</v>
      </c>
      <c r="I477" s="260">
        <v>200</v>
      </c>
      <c r="J477" s="260">
        <v>7235</v>
      </c>
      <c r="K477" s="623">
        <f>ROUND(I477*J477,0)</f>
        <v>1447000</v>
      </c>
      <c r="L477" s="196" t="s">
        <v>284</v>
      </c>
      <c r="M477" s="196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3"/>
      <c r="AB477" s="213"/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 t="shared" si="36"/>
        <v>4</v>
      </c>
      <c r="C478" s="193">
        <f t="shared" si="37"/>
        <v>41003</v>
      </c>
      <c r="D478" s="193" t="s">
        <v>1588</v>
      </c>
      <c r="E478" s="890">
        <v>41003</v>
      </c>
      <c r="F478" s="194" t="s">
        <v>556</v>
      </c>
      <c r="G478" s="889" t="s">
        <v>966</v>
      </c>
      <c r="H478" s="195" t="s">
        <v>911</v>
      </c>
      <c r="I478" s="261"/>
      <c r="J478" s="261"/>
      <c r="K478" s="623">
        <v>695700</v>
      </c>
      <c r="L478" s="196" t="s">
        <v>284</v>
      </c>
      <c r="M478" s="196" t="s">
        <v>496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/>
      </c>
      <c r="B479" s="36">
        <f t="shared" si="36"/>
        <v>4</v>
      </c>
      <c r="C479" s="193">
        <f t="shared" si="37"/>
        <v>41003</v>
      </c>
      <c r="D479" s="193" t="s">
        <v>410</v>
      </c>
      <c r="E479" s="890">
        <v>41003</v>
      </c>
      <c r="F479" s="194" t="s">
        <v>366</v>
      </c>
      <c r="G479" s="889" t="s">
        <v>966</v>
      </c>
      <c r="H479" s="195" t="s">
        <v>911</v>
      </c>
      <c r="I479" s="261"/>
      <c r="J479" s="261"/>
      <c r="K479" s="623">
        <v>7652700</v>
      </c>
      <c r="L479" s="196" t="s">
        <v>48</v>
      </c>
      <c r="M479" s="196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>x</v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 t="shared" si="36"/>
        <v>4</v>
      </c>
      <c r="C480" s="193">
        <f t="shared" si="37"/>
        <v>41003</v>
      </c>
      <c r="D480" s="193" t="s">
        <v>1589</v>
      </c>
      <c r="E480" s="186">
        <v>41003</v>
      </c>
      <c r="F480" s="191" t="s">
        <v>1221</v>
      </c>
      <c r="G480" s="496" t="s">
        <v>967</v>
      </c>
      <c r="H480" s="7" t="s">
        <v>500</v>
      </c>
      <c r="I480" s="260">
        <v>507</v>
      </c>
      <c r="J480" s="260">
        <v>7432</v>
      </c>
      <c r="K480" s="623">
        <v>3768024</v>
      </c>
      <c r="L480" s="196" t="s">
        <v>284</v>
      </c>
      <c r="M480" s="196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3"/>
      <c r="AB480" s="213"/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 t="shared" si="36"/>
        <v>4</v>
      </c>
      <c r="C481" s="193">
        <f t="shared" si="37"/>
        <v>41003</v>
      </c>
      <c r="D481" s="193" t="s">
        <v>1589</v>
      </c>
      <c r="E481" s="890">
        <v>41003</v>
      </c>
      <c r="F481" s="194" t="s">
        <v>556</v>
      </c>
      <c r="G481" s="889" t="s">
        <v>967</v>
      </c>
      <c r="H481" s="7" t="s">
        <v>500</v>
      </c>
      <c r="I481" s="260"/>
      <c r="J481" s="260"/>
      <c r="K481" s="623">
        <v>376802</v>
      </c>
      <c r="L481" s="196" t="s">
        <v>284</v>
      </c>
      <c r="M481" s="196" t="s">
        <v>496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 t="shared" si="36"/>
        <v>4</v>
      </c>
      <c r="C482" s="193">
        <v>41004</v>
      </c>
      <c r="D482" s="186" t="s">
        <v>364</v>
      </c>
      <c r="E482" s="193">
        <v>41004</v>
      </c>
      <c r="F482" s="194" t="s">
        <v>366</v>
      </c>
      <c r="G482" s="498" t="s">
        <v>362</v>
      </c>
      <c r="H482" s="7" t="s">
        <v>497</v>
      </c>
      <c r="I482" s="260"/>
      <c r="J482" s="260"/>
      <c r="K482" s="623">
        <v>57158000</v>
      </c>
      <c r="L482" s="196" t="s">
        <v>24</v>
      </c>
      <c r="M482" s="196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14"/>
      <c r="AB482" s="213"/>
      <c r="AC482" s="857"/>
      <c r="AD482" s="857"/>
    </row>
    <row r="483" spans="1:30" ht="15.75" customHeight="1">
      <c r="A483" s="206" t="str">
        <f>IF(B483&lt;&gt;"",IF(AND(B483&gt;=_TM1,B483&lt;=_TM2,OR(TH!L483="1111",TH!M483="1111")),TH!D483,""),"")</f>
        <v/>
      </c>
      <c r="B483" s="36">
        <f t="shared" si="36"/>
        <v>4</v>
      </c>
      <c r="C483" s="193">
        <v>41004</v>
      </c>
      <c r="D483" s="186" t="s">
        <v>441</v>
      </c>
      <c r="E483" s="193">
        <v>41004</v>
      </c>
      <c r="F483" s="194" t="s">
        <v>560</v>
      </c>
      <c r="G483" s="498" t="s">
        <v>362</v>
      </c>
      <c r="H483" s="7" t="s">
        <v>685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>x</v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3"/>
      <c r="AB483" s="213"/>
      <c r="AC483" s="857"/>
      <c r="AD483" s="857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 t="shared" si="36"/>
        <v>4</v>
      </c>
      <c r="C484" s="193">
        <f>E484</f>
        <v>41004</v>
      </c>
      <c r="D484" s="193" t="s">
        <v>1590</v>
      </c>
      <c r="E484" s="186">
        <v>41004</v>
      </c>
      <c r="F484" s="191" t="s">
        <v>1159</v>
      </c>
      <c r="G484" s="496" t="s">
        <v>968</v>
      </c>
      <c r="H484" s="7" t="s">
        <v>501</v>
      </c>
      <c r="I484" s="260">
        <v>1488</v>
      </c>
      <c r="J484" s="260">
        <v>10900</v>
      </c>
      <c r="K484" s="623">
        <f>ROUND(I484*J484,0)</f>
        <v>16219200</v>
      </c>
      <c r="L484" s="196" t="s">
        <v>284</v>
      </c>
      <c r="M484" s="196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3"/>
      <c r="AB484" s="213"/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 t="shared" si="36"/>
        <v>4</v>
      </c>
      <c r="C485" s="193">
        <f>E485</f>
        <v>41004</v>
      </c>
      <c r="D485" s="193" t="s">
        <v>1590</v>
      </c>
      <c r="E485" s="890">
        <v>41004</v>
      </c>
      <c r="F485" s="194" t="s">
        <v>556</v>
      </c>
      <c r="G485" s="889" t="s">
        <v>968</v>
      </c>
      <c r="H485" s="7" t="s">
        <v>501</v>
      </c>
      <c r="I485" s="260"/>
      <c r="J485" s="260"/>
      <c r="K485" s="623">
        <v>1621920</v>
      </c>
      <c r="L485" s="196" t="s">
        <v>284</v>
      </c>
      <c r="M485" s="196" t="s">
        <v>496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 t="shared" si="36"/>
        <v>4</v>
      </c>
      <c r="C486" s="186">
        <v>41008</v>
      </c>
      <c r="D486" s="186" t="s">
        <v>364</v>
      </c>
      <c r="E486" s="186">
        <v>41008</v>
      </c>
      <c r="F486" s="191" t="s">
        <v>366</v>
      </c>
      <c r="G486" s="625" t="s">
        <v>362</v>
      </c>
      <c r="H486" s="195" t="s">
        <v>597</v>
      </c>
      <c r="I486" s="260"/>
      <c r="J486" s="260"/>
      <c r="K486" s="623">
        <v>9004336</v>
      </c>
      <c r="L486" s="624" t="s">
        <v>24</v>
      </c>
      <c r="M486" s="624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14"/>
      <c r="AB486" s="614"/>
      <c r="AC486" s="857"/>
      <c r="AD486" s="857"/>
    </row>
    <row r="487" spans="1:30" ht="15.75" customHeight="1">
      <c r="A487" s="206" t="str">
        <f>IF(B487&lt;&gt;"",IF(AND(B487&gt;=_TM1,B487&lt;=_TM2,OR(TH!L487="1111",TH!M487="1111")),TH!D487,""),"")</f>
        <v/>
      </c>
      <c r="B487" s="36">
        <f t="shared" si="36"/>
        <v>4</v>
      </c>
      <c r="C487" s="186">
        <v>41009</v>
      </c>
      <c r="D487" s="186" t="s">
        <v>446</v>
      </c>
      <c r="E487" s="186">
        <v>41009</v>
      </c>
      <c r="F487" s="191" t="s">
        <v>560</v>
      </c>
      <c r="G487" s="625" t="s">
        <v>362</v>
      </c>
      <c r="H487" s="7" t="s">
        <v>685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3"/>
      <c r="AB487" s="614"/>
      <c r="AC487" s="857"/>
      <c r="AD487" s="857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 t="shared" si="36"/>
        <v>4</v>
      </c>
      <c r="C488" s="186">
        <v>41009</v>
      </c>
      <c r="D488" s="186" t="s">
        <v>365</v>
      </c>
      <c r="E488" s="186">
        <v>41009</v>
      </c>
      <c r="F488" s="191" t="s">
        <v>401</v>
      </c>
      <c r="G488" s="625" t="s">
        <v>362</v>
      </c>
      <c r="H488" s="7" t="s">
        <v>437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14"/>
      <c r="AB488" s="614"/>
      <c r="AC488" s="857"/>
      <c r="AD488" s="857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 t="shared" si="36"/>
        <v>4</v>
      </c>
      <c r="C489" s="186">
        <v>41009</v>
      </c>
      <c r="D489" s="186" t="s">
        <v>365</v>
      </c>
      <c r="E489" s="186">
        <v>41009</v>
      </c>
      <c r="F489" s="191" t="s">
        <v>367</v>
      </c>
      <c r="G489" s="625" t="s">
        <v>362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14"/>
      <c r="AB489" s="614"/>
      <c r="AC489" s="857"/>
      <c r="AD489" s="857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 t="shared" si="36"/>
        <v>4</v>
      </c>
      <c r="C490" s="193">
        <f t="shared" ref="C490:C496" si="38">E490</f>
        <v>41009</v>
      </c>
      <c r="D490" s="193" t="s">
        <v>1591</v>
      </c>
      <c r="E490" s="186">
        <v>41009</v>
      </c>
      <c r="F490" s="191" t="s">
        <v>1123</v>
      </c>
      <c r="G490" s="496" t="s">
        <v>969</v>
      </c>
      <c r="H490" s="195" t="s">
        <v>959</v>
      </c>
      <c r="I490" s="260">
        <v>420</v>
      </c>
      <c r="J490" s="260">
        <v>8000</v>
      </c>
      <c r="K490" s="623">
        <f>ROUND(I490*J490,0)</f>
        <v>3360000</v>
      </c>
      <c r="L490" s="196" t="s">
        <v>284</v>
      </c>
      <c r="M490" s="196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3"/>
      <c r="AB490" s="213"/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 t="shared" si="36"/>
        <v>4</v>
      </c>
      <c r="C491" s="193">
        <f t="shared" si="38"/>
        <v>41009</v>
      </c>
      <c r="D491" s="193" t="s">
        <v>1591</v>
      </c>
      <c r="E491" s="186">
        <v>41009</v>
      </c>
      <c r="F491" s="191" t="s">
        <v>1220</v>
      </c>
      <c r="G491" s="496" t="s">
        <v>969</v>
      </c>
      <c r="H491" s="195" t="s">
        <v>959</v>
      </c>
      <c r="I491" s="260">
        <v>412</v>
      </c>
      <c r="J491" s="260">
        <v>8360</v>
      </c>
      <c r="K491" s="623">
        <f>ROUND(I491*J491,0)</f>
        <v>3444320</v>
      </c>
      <c r="L491" s="196" t="s">
        <v>284</v>
      </c>
      <c r="M491" s="196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3"/>
      <c r="AB491" s="213"/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 t="shared" si="36"/>
        <v>4</v>
      </c>
      <c r="C492" s="193">
        <f t="shared" si="38"/>
        <v>41009</v>
      </c>
      <c r="D492" s="193" t="s">
        <v>1591</v>
      </c>
      <c r="E492" s="890">
        <v>41009</v>
      </c>
      <c r="F492" s="194" t="s">
        <v>556</v>
      </c>
      <c r="G492" s="496" t="s">
        <v>969</v>
      </c>
      <c r="H492" s="195" t="s">
        <v>959</v>
      </c>
      <c r="I492" s="260"/>
      <c r="J492" s="260"/>
      <c r="K492" s="623">
        <v>680432</v>
      </c>
      <c r="L492" s="196" t="s">
        <v>284</v>
      </c>
      <c r="M492" s="196" t="s">
        <v>496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/>
      </c>
      <c r="B493" s="36">
        <f t="shared" si="36"/>
        <v>4</v>
      </c>
      <c r="C493" s="193">
        <f t="shared" si="38"/>
        <v>41009</v>
      </c>
      <c r="D493" s="193" t="s">
        <v>539</v>
      </c>
      <c r="E493" s="890">
        <v>41009</v>
      </c>
      <c r="F493" s="194" t="s">
        <v>366</v>
      </c>
      <c r="G493" s="496" t="s">
        <v>969</v>
      </c>
      <c r="H493" s="195" t="s">
        <v>959</v>
      </c>
      <c r="I493" s="260"/>
      <c r="J493" s="260"/>
      <c r="K493" s="623">
        <v>7484752</v>
      </c>
      <c r="L493" s="196" t="s">
        <v>48</v>
      </c>
      <c r="M493" s="196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 t="shared" si="36"/>
        <v>4</v>
      </c>
      <c r="C494" s="193">
        <f t="shared" si="38"/>
        <v>41009</v>
      </c>
      <c r="D494" s="193" t="s">
        <v>1592</v>
      </c>
      <c r="E494" s="186">
        <v>41009</v>
      </c>
      <c r="F494" s="191" t="s">
        <v>1219</v>
      </c>
      <c r="G494" s="496" t="s">
        <v>970</v>
      </c>
      <c r="H494" s="195" t="s">
        <v>597</v>
      </c>
      <c r="I494" s="260">
        <v>1000</v>
      </c>
      <c r="J494" s="260">
        <v>2000</v>
      </c>
      <c r="K494" s="623">
        <f>ROUND(I494*J494,0)</f>
        <v>2000000</v>
      </c>
      <c r="L494" s="196" t="s">
        <v>284</v>
      </c>
      <c r="M494" s="196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3"/>
      <c r="AB494" s="213"/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 t="shared" si="36"/>
        <v>4</v>
      </c>
      <c r="C495" s="193">
        <f t="shared" si="38"/>
        <v>41009</v>
      </c>
      <c r="D495" s="193" t="s">
        <v>1592</v>
      </c>
      <c r="E495" s="186">
        <v>41009</v>
      </c>
      <c r="F495" s="191" t="s">
        <v>1218</v>
      </c>
      <c r="G495" s="496" t="s">
        <v>970</v>
      </c>
      <c r="H495" s="195" t="s">
        <v>597</v>
      </c>
      <c r="I495" s="260">
        <v>1500</v>
      </c>
      <c r="J495" s="260">
        <v>1000</v>
      </c>
      <c r="K495" s="623">
        <f>ROUND(I495*J495,0)</f>
        <v>1500000</v>
      </c>
      <c r="L495" s="196" t="s">
        <v>284</v>
      </c>
      <c r="M495" s="196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3"/>
      <c r="AB495" s="213"/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 t="shared" si="36"/>
        <v>4</v>
      </c>
      <c r="C496" s="193">
        <f t="shared" si="38"/>
        <v>41009</v>
      </c>
      <c r="D496" s="193" t="s">
        <v>1592</v>
      </c>
      <c r="E496" s="891">
        <v>41009</v>
      </c>
      <c r="F496" s="194" t="s">
        <v>556</v>
      </c>
      <c r="G496" s="496" t="s">
        <v>970</v>
      </c>
      <c r="H496" s="195" t="s">
        <v>597</v>
      </c>
      <c r="I496" s="260"/>
      <c r="J496" s="260"/>
      <c r="K496" s="623">
        <v>350000</v>
      </c>
      <c r="L496" s="196" t="s">
        <v>284</v>
      </c>
      <c r="M496" s="196" t="s">
        <v>496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 t="shared" si="36"/>
        <v>4</v>
      </c>
      <c r="C497" s="193">
        <v>41010</v>
      </c>
      <c r="D497" s="186" t="s">
        <v>364</v>
      </c>
      <c r="E497" s="193">
        <v>41010</v>
      </c>
      <c r="F497" s="191" t="s">
        <v>366</v>
      </c>
      <c r="G497" s="498" t="s">
        <v>362</v>
      </c>
      <c r="H497" s="7" t="s">
        <v>498</v>
      </c>
      <c r="I497" s="260"/>
      <c r="J497" s="260"/>
      <c r="K497" s="623">
        <v>25000000</v>
      </c>
      <c r="L497" s="196" t="s">
        <v>24</v>
      </c>
      <c r="M497" s="196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14"/>
      <c r="AB497" s="614"/>
      <c r="AC497" s="857"/>
      <c r="AD497" s="857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 t="shared" si="36"/>
        <v>4</v>
      </c>
      <c r="C498" s="193">
        <f>E498</f>
        <v>41010</v>
      </c>
      <c r="D498" s="193" t="s">
        <v>1593</v>
      </c>
      <c r="E498" s="186">
        <v>41010</v>
      </c>
      <c r="F498" s="194" t="s">
        <v>1216</v>
      </c>
      <c r="G498" s="496" t="s">
        <v>971</v>
      </c>
      <c r="H498" s="212" t="s">
        <v>961</v>
      </c>
      <c r="I498" s="260">
        <v>85</v>
      </c>
      <c r="J498" s="260">
        <v>17388</v>
      </c>
      <c r="K498" s="623">
        <f>ROUND(I498*J498,0)</f>
        <v>1477980</v>
      </c>
      <c r="L498" s="196" t="s">
        <v>284</v>
      </c>
      <c r="M498" s="196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3"/>
      <c r="AB498" s="213"/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 t="shared" si="36"/>
        <v>4</v>
      </c>
      <c r="C499" s="193">
        <f>E499</f>
        <v>41010</v>
      </c>
      <c r="D499" s="193" t="s">
        <v>1593</v>
      </c>
      <c r="E499" s="891">
        <v>41010</v>
      </c>
      <c r="F499" s="194" t="s">
        <v>1217</v>
      </c>
      <c r="G499" s="496" t="s">
        <v>971</v>
      </c>
      <c r="H499" s="212" t="s">
        <v>961</v>
      </c>
      <c r="I499" s="260"/>
      <c r="J499" s="260"/>
      <c r="K499" s="623">
        <v>147798</v>
      </c>
      <c r="L499" s="196" t="s">
        <v>284</v>
      </c>
      <c r="M499" s="196" t="s">
        <v>496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/>
      </c>
      <c r="B500" s="36">
        <f t="shared" si="36"/>
        <v>4</v>
      </c>
      <c r="C500" s="193">
        <f>E500</f>
        <v>41010</v>
      </c>
      <c r="D500" s="193" t="s">
        <v>544</v>
      </c>
      <c r="E500" s="891">
        <v>41010</v>
      </c>
      <c r="F500" s="194" t="s">
        <v>366</v>
      </c>
      <c r="G500" s="496" t="s">
        <v>971</v>
      </c>
      <c r="H500" s="212" t="s">
        <v>961</v>
      </c>
      <c r="I500" s="260"/>
      <c r="J500" s="260"/>
      <c r="K500" s="623">
        <v>1625778</v>
      </c>
      <c r="L500" s="196" t="s">
        <v>48</v>
      </c>
      <c r="M500" s="196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>x</v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 t="shared" si="36"/>
        <v>4</v>
      </c>
      <c r="C501" s="193">
        <v>41012</v>
      </c>
      <c r="D501" s="186" t="s">
        <v>365</v>
      </c>
      <c r="E501" s="193">
        <v>41012</v>
      </c>
      <c r="F501" s="191" t="s">
        <v>401</v>
      </c>
      <c r="G501" s="498" t="s">
        <v>362</v>
      </c>
      <c r="H501" s="7" t="s">
        <v>437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14"/>
      <c r="AB501" s="614"/>
      <c r="AC501" s="857"/>
      <c r="AD501" s="857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 t="shared" si="36"/>
        <v>4</v>
      </c>
      <c r="C502" s="193">
        <v>41012</v>
      </c>
      <c r="D502" s="186" t="s">
        <v>365</v>
      </c>
      <c r="E502" s="193">
        <v>41012</v>
      </c>
      <c r="F502" s="191" t="s">
        <v>367</v>
      </c>
      <c r="G502" s="498" t="s">
        <v>362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614"/>
      <c r="AC502" s="857"/>
      <c r="AD502" s="857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 t="shared" si="36"/>
        <v>4</v>
      </c>
      <c r="C503" s="193">
        <v>41012</v>
      </c>
      <c r="D503" s="186" t="s">
        <v>462</v>
      </c>
      <c r="E503" s="193">
        <v>41012</v>
      </c>
      <c r="F503" s="191" t="s">
        <v>1370</v>
      </c>
      <c r="G503" s="498" t="s">
        <v>686</v>
      </c>
      <c r="H503" s="7" t="s">
        <v>437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3"/>
      <c r="AB503" s="614"/>
      <c r="AC503" s="857"/>
      <c r="AD503" s="857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 t="shared" si="36"/>
        <v>4</v>
      </c>
      <c r="C504" s="193">
        <v>41012</v>
      </c>
      <c r="D504" s="186" t="s">
        <v>462</v>
      </c>
      <c r="E504" s="193">
        <v>41012</v>
      </c>
      <c r="F504" s="191" t="s">
        <v>1371</v>
      </c>
      <c r="G504" s="498" t="s">
        <v>686</v>
      </c>
      <c r="H504" s="7" t="s">
        <v>437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14"/>
      <c r="AB504" s="614"/>
      <c r="AC504" s="857"/>
      <c r="AD504" s="857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 t="shared" si="36"/>
        <v>4</v>
      </c>
      <c r="C505" s="193">
        <v>41012</v>
      </c>
      <c r="D505" s="186" t="s">
        <v>462</v>
      </c>
      <c r="E505" s="193">
        <v>41012</v>
      </c>
      <c r="F505" s="191" t="s">
        <v>1372</v>
      </c>
      <c r="G505" s="498" t="s">
        <v>686</v>
      </c>
      <c r="H505" s="7" t="s">
        <v>437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3"/>
      <c r="AB505" s="614"/>
      <c r="AC505" s="857"/>
      <c r="AD505" s="857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 t="shared" si="36"/>
        <v>4</v>
      </c>
      <c r="C506" s="193">
        <v>41012</v>
      </c>
      <c r="D506" s="186" t="s">
        <v>462</v>
      </c>
      <c r="E506" s="193">
        <v>41012</v>
      </c>
      <c r="F506" s="191" t="s">
        <v>1382</v>
      </c>
      <c r="G506" s="498" t="s">
        <v>686</v>
      </c>
      <c r="H506" s="7" t="s">
        <v>437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3"/>
      <c r="AB506" s="614"/>
      <c r="AC506" s="857"/>
      <c r="AD506" s="857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 t="shared" si="36"/>
        <v>4</v>
      </c>
      <c r="C507" s="186">
        <v>41012</v>
      </c>
      <c r="D507" s="186" t="s">
        <v>462</v>
      </c>
      <c r="E507" s="186">
        <v>41012</v>
      </c>
      <c r="F507" s="191" t="s">
        <v>1373</v>
      </c>
      <c r="G507" s="625" t="s">
        <v>686</v>
      </c>
      <c r="H507" s="7" t="s">
        <v>437</v>
      </c>
      <c r="I507" s="260">
        <v>1256</v>
      </c>
      <c r="J507" s="260">
        <v>19916</v>
      </c>
      <c r="K507" s="623">
        <v>25014496</v>
      </c>
      <c r="L507" s="196" t="s">
        <v>169</v>
      </c>
      <c r="M507" s="624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14"/>
      <c r="AB507" s="614"/>
      <c r="AC507" s="857"/>
      <c r="AD507" s="857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 t="shared" si="36"/>
        <v>4</v>
      </c>
      <c r="C508" s="186">
        <v>41012</v>
      </c>
      <c r="D508" s="186" t="s">
        <v>462</v>
      </c>
      <c r="E508" s="186">
        <v>41012</v>
      </c>
      <c r="F508" s="191" t="s">
        <v>1374</v>
      </c>
      <c r="G508" s="625" t="s">
        <v>686</v>
      </c>
      <c r="H508" s="7" t="s">
        <v>437</v>
      </c>
      <c r="I508" s="260">
        <v>160</v>
      </c>
      <c r="J508" s="260">
        <v>21859</v>
      </c>
      <c r="K508" s="623">
        <v>3497440</v>
      </c>
      <c r="L508" s="196" t="s">
        <v>169</v>
      </c>
      <c r="M508" s="624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3"/>
      <c r="AB508" s="614"/>
      <c r="AC508" s="857"/>
      <c r="AD508" s="857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 t="shared" si="36"/>
        <v>4</v>
      </c>
      <c r="C509" s="186">
        <v>41012</v>
      </c>
      <c r="D509" s="186" t="s">
        <v>462</v>
      </c>
      <c r="E509" s="186">
        <v>41012</v>
      </c>
      <c r="F509" s="191" t="s">
        <v>1375</v>
      </c>
      <c r="G509" s="625" t="s">
        <v>686</v>
      </c>
      <c r="H509" s="7" t="s">
        <v>437</v>
      </c>
      <c r="I509" s="260">
        <v>1200</v>
      </c>
      <c r="J509" s="260">
        <v>19139</v>
      </c>
      <c r="K509" s="623">
        <v>22966800</v>
      </c>
      <c r="L509" s="196" t="s">
        <v>169</v>
      </c>
      <c r="M509" s="624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14"/>
      <c r="AB509" s="614"/>
      <c r="AC509" s="857"/>
      <c r="AD509" s="857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 t="shared" si="36"/>
        <v>4</v>
      </c>
      <c r="C510" s="193">
        <v>41012</v>
      </c>
      <c r="D510" s="186" t="s">
        <v>462</v>
      </c>
      <c r="E510" s="193">
        <v>41012</v>
      </c>
      <c r="F510" s="194" t="s">
        <v>1376</v>
      </c>
      <c r="G510" s="498" t="s">
        <v>686</v>
      </c>
      <c r="H510" s="7" t="s">
        <v>437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3"/>
      <c r="AB510" s="614"/>
      <c r="AC510" s="857"/>
      <c r="AD510" s="857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 t="shared" si="36"/>
        <v>4</v>
      </c>
      <c r="C511" s="193">
        <v>41012</v>
      </c>
      <c r="D511" s="186" t="s">
        <v>462</v>
      </c>
      <c r="E511" s="193">
        <v>41012</v>
      </c>
      <c r="F511" s="194" t="s">
        <v>1383</v>
      </c>
      <c r="G511" s="498" t="s">
        <v>686</v>
      </c>
      <c r="H511" s="7" t="s">
        <v>437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14"/>
      <c r="AB511" s="614"/>
      <c r="AC511" s="857"/>
      <c r="AD511" s="857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 t="shared" si="36"/>
        <v>4</v>
      </c>
      <c r="C512" s="193">
        <v>41012</v>
      </c>
      <c r="D512" s="186" t="s">
        <v>462</v>
      </c>
      <c r="E512" s="193">
        <v>41012</v>
      </c>
      <c r="F512" s="194" t="s">
        <v>567</v>
      </c>
      <c r="G512" s="498" t="s">
        <v>686</v>
      </c>
      <c r="H512" s="7" t="s">
        <v>437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14">
        <v>4</v>
      </c>
      <c r="AB512" s="614"/>
      <c r="AC512" s="857"/>
      <c r="AD512" s="857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 t="shared" si="36"/>
        <v>4</v>
      </c>
      <c r="C513" s="193">
        <v>41012</v>
      </c>
      <c r="D513" s="186" t="s">
        <v>463</v>
      </c>
      <c r="E513" s="193">
        <v>41012</v>
      </c>
      <c r="F513" s="194" t="s">
        <v>1384</v>
      </c>
      <c r="G513" s="498" t="s">
        <v>687</v>
      </c>
      <c r="H513" s="7" t="s">
        <v>437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14"/>
      <c r="AB513" s="614"/>
      <c r="AC513" s="857"/>
      <c r="AD513" s="857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 t="shared" si="36"/>
        <v>4</v>
      </c>
      <c r="C514" s="193">
        <v>41012</v>
      </c>
      <c r="D514" s="186" t="s">
        <v>463</v>
      </c>
      <c r="E514" s="193">
        <v>41012</v>
      </c>
      <c r="F514" s="194" t="s">
        <v>1385</v>
      </c>
      <c r="G514" s="498" t="s">
        <v>687</v>
      </c>
      <c r="H514" s="7" t="s">
        <v>437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14"/>
      <c r="AB514" s="614"/>
      <c r="AC514" s="857"/>
      <c r="AD514" s="857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 t="shared" si="36"/>
        <v>4</v>
      </c>
      <c r="C515" s="193">
        <v>41012</v>
      </c>
      <c r="D515" s="186" t="s">
        <v>463</v>
      </c>
      <c r="E515" s="193">
        <v>41012</v>
      </c>
      <c r="F515" s="194" t="s">
        <v>1386</v>
      </c>
      <c r="G515" s="498" t="s">
        <v>687</v>
      </c>
      <c r="H515" s="7" t="s">
        <v>437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14"/>
      <c r="AB515" s="614"/>
      <c r="AC515" s="857"/>
      <c r="AD515" s="857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 t="shared" si="36"/>
        <v>4</v>
      </c>
      <c r="C516" s="193">
        <v>41012</v>
      </c>
      <c r="D516" s="186" t="s">
        <v>463</v>
      </c>
      <c r="E516" s="193">
        <v>41012</v>
      </c>
      <c r="F516" s="194" t="s">
        <v>1264</v>
      </c>
      <c r="G516" s="498" t="s">
        <v>687</v>
      </c>
      <c r="H516" s="7" t="s">
        <v>437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3"/>
      <c r="AB516" s="614"/>
      <c r="AC516" s="857"/>
      <c r="AD516" s="857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 t="shared" si="36"/>
        <v>4</v>
      </c>
      <c r="C517" s="193">
        <v>41012</v>
      </c>
      <c r="D517" s="186" t="s">
        <v>463</v>
      </c>
      <c r="E517" s="193">
        <v>41012</v>
      </c>
      <c r="F517" s="194" t="s">
        <v>1265</v>
      </c>
      <c r="G517" s="498" t="s">
        <v>687</v>
      </c>
      <c r="H517" s="7" t="s">
        <v>437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3"/>
      <c r="AB517" s="614"/>
      <c r="AC517" s="857"/>
      <c r="AD517" s="857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 t="shared" si="36"/>
        <v>4</v>
      </c>
      <c r="C518" s="193">
        <v>41012</v>
      </c>
      <c r="D518" s="186" t="s">
        <v>463</v>
      </c>
      <c r="E518" s="193">
        <v>41012</v>
      </c>
      <c r="F518" s="194" t="s">
        <v>1266</v>
      </c>
      <c r="G518" s="498" t="s">
        <v>687</v>
      </c>
      <c r="H518" s="7" t="s">
        <v>437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3"/>
      <c r="AB518" s="614"/>
      <c r="AC518" s="857"/>
      <c r="AD518" s="857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 t="shared" si="36"/>
        <v>4</v>
      </c>
      <c r="C519" s="193">
        <v>41012</v>
      </c>
      <c r="D519" s="186" t="s">
        <v>463</v>
      </c>
      <c r="E519" s="193">
        <v>41012</v>
      </c>
      <c r="F519" s="191" t="s">
        <v>1267</v>
      </c>
      <c r="G519" s="498" t="s">
        <v>687</v>
      </c>
      <c r="H519" s="7" t="s">
        <v>437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3"/>
      <c r="AB519" s="614"/>
      <c r="AC519" s="857"/>
      <c r="AD519" s="857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 t="shared" si="36"/>
        <v>4</v>
      </c>
      <c r="C520" s="193">
        <v>41012</v>
      </c>
      <c r="D520" s="186" t="s">
        <v>463</v>
      </c>
      <c r="E520" s="193">
        <v>41012</v>
      </c>
      <c r="F520" s="191" t="s">
        <v>1268</v>
      </c>
      <c r="G520" s="498" t="s">
        <v>687</v>
      </c>
      <c r="H520" s="7" t="s">
        <v>437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3"/>
      <c r="AB520" s="614"/>
      <c r="AC520" s="857"/>
      <c r="AD520" s="857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 t="shared" si="36"/>
        <v>4</v>
      </c>
      <c r="C521" s="193">
        <v>41012</v>
      </c>
      <c r="D521" s="186" t="s">
        <v>463</v>
      </c>
      <c r="E521" s="193">
        <v>41012</v>
      </c>
      <c r="F521" s="191" t="s">
        <v>567</v>
      </c>
      <c r="G521" s="498" t="s">
        <v>687</v>
      </c>
      <c r="H521" s="7" t="s">
        <v>437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14">
        <v>4</v>
      </c>
      <c r="AB521" s="213"/>
      <c r="AC521" s="857"/>
      <c r="AD521" s="857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 t="shared" si="36"/>
        <v>4</v>
      </c>
      <c r="C522" s="193">
        <v>41013</v>
      </c>
      <c r="D522" s="186" t="s">
        <v>464</v>
      </c>
      <c r="E522" s="193">
        <v>41013</v>
      </c>
      <c r="F522" s="191" t="s">
        <v>1387</v>
      </c>
      <c r="G522" s="498" t="s">
        <v>688</v>
      </c>
      <c r="H522" s="7" t="s">
        <v>437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3"/>
      <c r="AB522" s="614"/>
      <c r="AC522" s="857"/>
      <c r="AD522" s="857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 t="shared" si="36"/>
        <v>4</v>
      </c>
      <c r="C523" s="193">
        <v>41013</v>
      </c>
      <c r="D523" s="186" t="s">
        <v>464</v>
      </c>
      <c r="E523" s="193">
        <v>41013</v>
      </c>
      <c r="F523" s="191" t="s">
        <v>1387</v>
      </c>
      <c r="G523" s="498" t="s">
        <v>688</v>
      </c>
      <c r="H523" s="7" t="s">
        <v>437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14"/>
      <c r="AB523" s="614"/>
      <c r="AC523" s="857"/>
      <c r="AD523" s="857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 t="shared" si="36"/>
        <v>4</v>
      </c>
      <c r="C524" s="193">
        <v>41013</v>
      </c>
      <c r="D524" s="186" t="s">
        <v>464</v>
      </c>
      <c r="E524" s="193">
        <v>41013</v>
      </c>
      <c r="F524" s="191" t="s">
        <v>1388</v>
      </c>
      <c r="G524" s="498" t="s">
        <v>688</v>
      </c>
      <c r="H524" s="7" t="s">
        <v>437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14"/>
      <c r="AB524" s="614"/>
      <c r="AC524" s="857"/>
      <c r="AD524" s="857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 t="shared" si="36"/>
        <v>4</v>
      </c>
      <c r="C525" s="193">
        <v>41013</v>
      </c>
      <c r="D525" s="186" t="s">
        <v>464</v>
      </c>
      <c r="E525" s="193">
        <v>41013</v>
      </c>
      <c r="F525" s="191" t="s">
        <v>1389</v>
      </c>
      <c r="G525" s="498" t="s">
        <v>688</v>
      </c>
      <c r="H525" s="7" t="s">
        <v>437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614"/>
      <c r="AC525" s="857"/>
      <c r="AD525" s="857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 t="shared" si="36"/>
        <v>4</v>
      </c>
      <c r="C526" s="193">
        <v>41013</v>
      </c>
      <c r="D526" s="186" t="s">
        <v>464</v>
      </c>
      <c r="E526" s="193">
        <v>41013</v>
      </c>
      <c r="F526" s="191" t="s">
        <v>1390</v>
      </c>
      <c r="G526" s="498" t="s">
        <v>688</v>
      </c>
      <c r="H526" s="7" t="s">
        <v>437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14"/>
      <c r="AB526" s="614"/>
      <c r="AC526" s="857"/>
      <c r="AD526" s="857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 t="shared" si="36"/>
        <v>4</v>
      </c>
      <c r="C527" s="193">
        <v>41013</v>
      </c>
      <c r="D527" s="186" t="s">
        <v>464</v>
      </c>
      <c r="E527" s="193">
        <v>41013</v>
      </c>
      <c r="F527" s="191" t="s">
        <v>1269</v>
      </c>
      <c r="G527" s="498" t="s">
        <v>688</v>
      </c>
      <c r="H527" s="7" t="s">
        <v>437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614"/>
      <c r="AC527" s="857"/>
      <c r="AD527" s="857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 t="shared" si="36"/>
        <v>4</v>
      </c>
      <c r="C528" s="193">
        <v>41013</v>
      </c>
      <c r="D528" s="186" t="s">
        <v>464</v>
      </c>
      <c r="E528" s="193">
        <v>41013</v>
      </c>
      <c r="F528" s="191" t="s">
        <v>1270</v>
      </c>
      <c r="G528" s="498" t="s">
        <v>688</v>
      </c>
      <c r="H528" s="7" t="s">
        <v>437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14"/>
      <c r="AB528" s="614"/>
      <c r="AC528" s="857"/>
      <c r="AD528" s="857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 t="shared" si="36"/>
        <v>4</v>
      </c>
      <c r="C529" s="186">
        <v>41013</v>
      </c>
      <c r="D529" s="186" t="s">
        <v>464</v>
      </c>
      <c r="E529" s="186">
        <v>41013</v>
      </c>
      <c r="F529" s="191" t="s">
        <v>1271</v>
      </c>
      <c r="G529" s="625" t="s">
        <v>688</v>
      </c>
      <c r="H529" s="7" t="s">
        <v>437</v>
      </c>
      <c r="I529" s="260">
        <v>1000</v>
      </c>
      <c r="J529" s="260">
        <v>22846</v>
      </c>
      <c r="K529" s="623">
        <v>22846000</v>
      </c>
      <c r="L529" s="196" t="s">
        <v>169</v>
      </c>
      <c r="M529" s="624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3"/>
      <c r="AB529" s="614"/>
      <c r="AC529" s="857"/>
      <c r="AD529" s="857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 t="shared" si="36"/>
        <v>4</v>
      </c>
      <c r="C530" s="193">
        <v>41013</v>
      </c>
      <c r="D530" s="186" t="s">
        <v>464</v>
      </c>
      <c r="E530" s="193">
        <v>41013</v>
      </c>
      <c r="F530" s="194" t="s">
        <v>567</v>
      </c>
      <c r="G530" s="498" t="s">
        <v>688</v>
      </c>
      <c r="H530" s="7" t="s">
        <v>437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14">
        <v>4</v>
      </c>
      <c r="AB530" s="213"/>
      <c r="AC530" s="857"/>
      <c r="AD530" s="857"/>
    </row>
    <row r="531" spans="1:30" ht="15.75" customHeight="1">
      <c r="A531" s="206" t="str">
        <f>IF(B531&lt;&gt;"",IF(AND(B531&gt;=_TM1,B531&lt;=_TM2,OR(TH!L531="1111",TH!M531="1111")),TH!D531,""),"")</f>
        <v/>
      </c>
      <c r="B531" s="36">
        <f t="shared" si="36"/>
        <v>4</v>
      </c>
      <c r="C531" s="193">
        <f>E531</f>
        <v>41013</v>
      </c>
      <c r="D531" s="186" t="s">
        <v>412</v>
      </c>
      <c r="E531" s="193">
        <v>41013</v>
      </c>
      <c r="F531" s="194" t="s">
        <v>401</v>
      </c>
      <c r="G531" s="498" t="s">
        <v>688</v>
      </c>
      <c r="H531" s="7" t="s">
        <v>437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IF(AND('331-CT'!$E$7=TH!H531,OR(L531="331",M531="331")),"331",IF(AND(OR(L531="131",M531="131"),H531='131-CT'!$E$7),"131",""))</f>
        <v>331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>x</v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14"/>
      <c r="AB531" s="213"/>
      <c r="AC531" s="857"/>
      <c r="AD531" s="857"/>
    </row>
    <row r="532" spans="1:30" ht="15.75" customHeight="1">
      <c r="A532" s="206" t="str">
        <f>IF(B532&lt;&gt;"",IF(AND(B532&gt;=_TM1,B532&lt;=_TM2,OR(TH!L532="1111",TH!M532="1111")),TH!D532,""),"")</f>
        <v/>
      </c>
      <c r="B532" s="36">
        <f t="shared" si="36"/>
        <v>4</v>
      </c>
      <c r="C532" s="193">
        <f>E532</f>
        <v>41016</v>
      </c>
      <c r="D532" s="186" t="s">
        <v>413</v>
      </c>
      <c r="E532" s="193">
        <v>41016</v>
      </c>
      <c r="F532" s="191" t="s">
        <v>590</v>
      </c>
      <c r="G532" s="496" t="s">
        <v>1471</v>
      </c>
      <c r="H532" s="7" t="s">
        <v>592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>x</v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/>
      </c>
      <c r="B533" s="36">
        <f t="shared" si="36"/>
        <v>4</v>
      </c>
      <c r="C533" s="193">
        <f>E533</f>
        <v>41016</v>
      </c>
      <c r="D533" s="186" t="s">
        <v>413</v>
      </c>
      <c r="E533" s="193">
        <v>41016</v>
      </c>
      <c r="F533" s="191" t="s">
        <v>593</v>
      </c>
      <c r="G533" s="496" t="s">
        <v>1471</v>
      </c>
      <c r="H533" s="7" t="s">
        <v>592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 t="shared" si="36"/>
        <v>4</v>
      </c>
      <c r="C534" s="193">
        <v>41016</v>
      </c>
      <c r="D534" s="186" t="s">
        <v>364</v>
      </c>
      <c r="E534" s="193">
        <v>41016</v>
      </c>
      <c r="F534" s="194" t="s">
        <v>366</v>
      </c>
      <c r="G534" s="498" t="s">
        <v>362</v>
      </c>
      <c r="H534" s="195" t="s">
        <v>689</v>
      </c>
      <c r="I534" s="262"/>
      <c r="J534" s="262"/>
      <c r="K534" s="623">
        <v>4347750</v>
      </c>
      <c r="L534" s="196" t="s">
        <v>24</v>
      </c>
      <c r="M534" s="196" t="s">
        <v>284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C534" s="857"/>
      <c r="AD534" s="857"/>
    </row>
    <row r="535" spans="1:30" s="614" customFormat="1" ht="15.75" customHeight="1">
      <c r="A535" s="206" t="str">
        <f>IF(B535&lt;&gt;"",IF(AND(B535&gt;=_TM1,B535&lt;=_TM2,OR(TH!L535="1111",TH!M535="1111")),TH!D535,""),"")</f>
        <v/>
      </c>
      <c r="B535" s="36">
        <f t="shared" ref="B535:B598" si="39">IF(C535&lt;&gt;"",MONTH(C535),"")</f>
        <v>4</v>
      </c>
      <c r="C535" s="193">
        <v>41016</v>
      </c>
      <c r="D535" s="186" t="s">
        <v>414</v>
      </c>
      <c r="E535" s="193">
        <v>41016</v>
      </c>
      <c r="F535" s="194" t="s">
        <v>690</v>
      </c>
      <c r="G535" s="498" t="s">
        <v>691</v>
      </c>
      <c r="H535" s="195" t="s">
        <v>402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3"/>
      <c r="AB535" s="213"/>
      <c r="AC535" s="857"/>
      <c r="AD535" s="857"/>
    </row>
    <row r="536" spans="1:30" ht="15.75" customHeight="1">
      <c r="A536" s="206" t="str">
        <f>IF(B536&lt;&gt;"",IF(AND(B536&gt;=_TM1,B536&lt;=_TM2,OR(TH!L536="1111",TH!M536="1111")),TH!D536,""),"")</f>
        <v/>
      </c>
      <c r="B536" s="36">
        <f t="shared" si="39"/>
        <v>4</v>
      </c>
      <c r="C536" s="193">
        <v>41016</v>
      </c>
      <c r="D536" s="186" t="s">
        <v>414</v>
      </c>
      <c r="E536" s="193">
        <v>41016</v>
      </c>
      <c r="F536" s="194" t="s">
        <v>373</v>
      </c>
      <c r="G536" s="498" t="s">
        <v>691</v>
      </c>
      <c r="H536" s="195" t="s">
        <v>402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14">
        <v>4</v>
      </c>
      <c r="AB536" s="213"/>
      <c r="AC536" s="857"/>
      <c r="AD536" s="857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 t="shared" si="39"/>
        <v>4</v>
      </c>
      <c r="C537" s="193">
        <f t="shared" ref="C537:C548" si="40">E537</f>
        <v>41016</v>
      </c>
      <c r="D537" s="193" t="s">
        <v>1594</v>
      </c>
      <c r="E537" s="186">
        <v>41016</v>
      </c>
      <c r="F537" s="191" t="s">
        <v>1215</v>
      </c>
      <c r="G537" s="496" t="s">
        <v>972</v>
      </c>
      <c r="H537" s="7" t="s">
        <v>500</v>
      </c>
      <c r="I537" s="260">
        <v>940</v>
      </c>
      <c r="J537" s="260">
        <v>9500</v>
      </c>
      <c r="K537" s="623">
        <f>ROUND(I537*J537,0)</f>
        <v>8930000</v>
      </c>
      <c r="L537" s="196" t="s">
        <v>284</v>
      </c>
      <c r="M537" s="196" t="s">
        <v>185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 t="shared" si="39"/>
        <v>4</v>
      </c>
      <c r="C538" s="193">
        <f t="shared" si="40"/>
        <v>41016</v>
      </c>
      <c r="D538" s="193" t="s">
        <v>1594</v>
      </c>
      <c r="E538" s="891">
        <v>41016</v>
      </c>
      <c r="F538" s="194" t="s">
        <v>556</v>
      </c>
      <c r="G538" s="496" t="s">
        <v>972</v>
      </c>
      <c r="H538" s="7" t="s">
        <v>500</v>
      </c>
      <c r="I538" s="260"/>
      <c r="J538" s="260"/>
      <c r="K538" s="623">
        <v>893000</v>
      </c>
      <c r="L538" s="196" t="s">
        <v>284</v>
      </c>
      <c r="M538" s="196" t="s">
        <v>496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 t="shared" si="39"/>
        <v>4</v>
      </c>
      <c r="C539" s="193">
        <f t="shared" si="40"/>
        <v>41016</v>
      </c>
      <c r="D539" s="193" t="s">
        <v>1595</v>
      </c>
      <c r="E539" s="186">
        <v>41016</v>
      </c>
      <c r="F539" s="191" t="s">
        <v>1565</v>
      </c>
      <c r="G539" s="496" t="s">
        <v>1564</v>
      </c>
      <c r="H539" s="7" t="s">
        <v>499</v>
      </c>
      <c r="I539" s="260">
        <v>146</v>
      </c>
      <c r="J539" s="260">
        <v>17100</v>
      </c>
      <c r="K539" s="623">
        <f>ROUND(I539*J539,0)</f>
        <v>2496600</v>
      </c>
      <c r="L539" s="196" t="s">
        <v>284</v>
      </c>
      <c r="M539" s="196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 t="shared" si="39"/>
        <v>4</v>
      </c>
      <c r="C540" s="193">
        <f t="shared" si="40"/>
        <v>41016</v>
      </c>
      <c r="D540" s="193" t="s">
        <v>1595</v>
      </c>
      <c r="E540" s="186">
        <v>41016</v>
      </c>
      <c r="F540" s="191" t="s">
        <v>1566</v>
      </c>
      <c r="G540" s="496" t="s">
        <v>1564</v>
      </c>
      <c r="H540" s="7" t="s">
        <v>499</v>
      </c>
      <c r="I540" s="260">
        <v>97</v>
      </c>
      <c r="J540" s="260">
        <v>45560</v>
      </c>
      <c r="K540" s="623">
        <f>ROUND(I540*J540,0)</f>
        <v>4419320</v>
      </c>
      <c r="L540" s="196" t="s">
        <v>284</v>
      </c>
      <c r="M540" s="196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3"/>
      <c r="AB540" s="213"/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 t="shared" si="39"/>
        <v>4</v>
      </c>
      <c r="C541" s="193">
        <f t="shared" si="40"/>
        <v>41016</v>
      </c>
      <c r="D541" s="193" t="s">
        <v>1595</v>
      </c>
      <c r="E541" s="186">
        <v>41016</v>
      </c>
      <c r="F541" s="191" t="s">
        <v>1567</v>
      </c>
      <c r="G541" s="496" t="s">
        <v>1564</v>
      </c>
      <c r="H541" s="7" t="s">
        <v>499</v>
      </c>
      <c r="I541" s="260">
        <v>201</v>
      </c>
      <c r="J541" s="260">
        <v>17100</v>
      </c>
      <c r="K541" s="623">
        <f>ROUND(I541*J541,0)</f>
        <v>3437100</v>
      </c>
      <c r="L541" s="196" t="s">
        <v>284</v>
      </c>
      <c r="M541" s="196" t="s">
        <v>185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3"/>
      <c r="AB541" s="213"/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 t="shared" si="39"/>
        <v>4</v>
      </c>
      <c r="C542" s="193">
        <f t="shared" si="40"/>
        <v>41016</v>
      </c>
      <c r="D542" s="193" t="s">
        <v>1595</v>
      </c>
      <c r="E542" s="891">
        <v>41016</v>
      </c>
      <c r="F542" s="194" t="s">
        <v>556</v>
      </c>
      <c r="G542" s="496" t="s">
        <v>1564</v>
      </c>
      <c r="H542" s="7" t="s">
        <v>499</v>
      </c>
      <c r="I542" s="260"/>
      <c r="J542" s="260"/>
      <c r="K542" s="623">
        <v>1035302</v>
      </c>
      <c r="L542" s="196" t="s">
        <v>284</v>
      </c>
      <c r="M542" s="196" t="s">
        <v>496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/>
      </c>
      <c r="B543" s="36">
        <f t="shared" si="39"/>
        <v>4</v>
      </c>
      <c r="C543" s="193">
        <f t="shared" si="40"/>
        <v>41016</v>
      </c>
      <c r="D543" s="193" t="s">
        <v>543</v>
      </c>
      <c r="E543" s="891">
        <v>41016</v>
      </c>
      <c r="F543" s="194" t="s">
        <v>366</v>
      </c>
      <c r="G543" s="496" t="s">
        <v>1564</v>
      </c>
      <c r="H543" s="7" t="s">
        <v>499</v>
      </c>
      <c r="I543" s="260"/>
      <c r="J543" s="260"/>
      <c r="K543" s="623">
        <v>11388322</v>
      </c>
      <c r="L543" s="196" t="s">
        <v>48</v>
      </c>
      <c r="M543" s="196" t="s">
        <v>284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>x</v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 t="shared" si="39"/>
        <v>4</v>
      </c>
      <c r="C544" s="193">
        <f t="shared" si="40"/>
        <v>41016</v>
      </c>
      <c r="D544" s="193" t="s">
        <v>1596</v>
      </c>
      <c r="E544" s="186">
        <v>41016</v>
      </c>
      <c r="F544" s="191" t="s">
        <v>1214</v>
      </c>
      <c r="G544" s="496" t="s">
        <v>973</v>
      </c>
      <c r="H544" s="195" t="s">
        <v>701</v>
      </c>
      <c r="I544" s="260">
        <v>110</v>
      </c>
      <c r="J544" s="260">
        <v>34000</v>
      </c>
      <c r="K544" s="623">
        <f>ROUND(I544*J544,0)</f>
        <v>3740000</v>
      </c>
      <c r="L544" s="196" t="s">
        <v>284</v>
      </c>
      <c r="M544" s="196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3"/>
      <c r="AB544" s="213"/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 t="shared" si="39"/>
        <v>4</v>
      </c>
      <c r="C545" s="193">
        <f t="shared" si="40"/>
        <v>41016</v>
      </c>
      <c r="D545" s="193" t="s">
        <v>1596</v>
      </c>
      <c r="E545" s="186">
        <v>41016</v>
      </c>
      <c r="F545" s="191" t="s">
        <v>1148</v>
      </c>
      <c r="G545" s="496" t="s">
        <v>973</v>
      </c>
      <c r="H545" s="195" t="s">
        <v>701</v>
      </c>
      <c r="I545" s="260">
        <v>85</v>
      </c>
      <c r="J545" s="260">
        <v>47000</v>
      </c>
      <c r="K545" s="623">
        <f>ROUND(I545*J545,0)</f>
        <v>3995000</v>
      </c>
      <c r="L545" s="196" t="s">
        <v>284</v>
      </c>
      <c r="M545" s="196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3"/>
      <c r="AB545" s="213"/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 t="shared" si="39"/>
        <v>4</v>
      </c>
      <c r="C546" s="193">
        <f t="shared" si="40"/>
        <v>41016</v>
      </c>
      <c r="D546" s="193" t="s">
        <v>1596</v>
      </c>
      <c r="E546" s="186">
        <v>41016</v>
      </c>
      <c r="F546" s="191" t="s">
        <v>974</v>
      </c>
      <c r="G546" s="496" t="s">
        <v>973</v>
      </c>
      <c r="H546" s="195" t="s">
        <v>701</v>
      </c>
      <c r="I546" s="260">
        <v>150</v>
      </c>
      <c r="J546" s="260">
        <v>16480</v>
      </c>
      <c r="K546" s="623">
        <f>ROUND(I546*J546,0)</f>
        <v>2472000</v>
      </c>
      <c r="L546" s="196" t="s">
        <v>284</v>
      </c>
      <c r="M546" s="196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3"/>
      <c r="AB546" s="213"/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 t="shared" si="39"/>
        <v>4</v>
      </c>
      <c r="C547" s="193">
        <f t="shared" si="40"/>
        <v>41016</v>
      </c>
      <c r="D547" s="193" t="s">
        <v>1596</v>
      </c>
      <c r="E547" s="186">
        <v>41016</v>
      </c>
      <c r="F547" s="191" t="s">
        <v>1213</v>
      </c>
      <c r="G547" s="496" t="s">
        <v>973</v>
      </c>
      <c r="H547" s="195" t="s">
        <v>701</v>
      </c>
      <c r="I547" s="260">
        <v>91</v>
      </c>
      <c r="J547" s="260">
        <v>24875</v>
      </c>
      <c r="K547" s="623">
        <f>ROUND(I547*J547,0)</f>
        <v>2263625</v>
      </c>
      <c r="L547" s="196" t="s">
        <v>284</v>
      </c>
      <c r="M547" s="196" t="s">
        <v>185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3"/>
      <c r="AB547" s="213"/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 t="shared" si="39"/>
        <v>4</v>
      </c>
      <c r="C548" s="193">
        <f t="shared" si="40"/>
        <v>41016</v>
      </c>
      <c r="D548" s="193" t="s">
        <v>1596</v>
      </c>
      <c r="E548" s="891">
        <v>41016</v>
      </c>
      <c r="F548" s="194" t="s">
        <v>556</v>
      </c>
      <c r="G548" s="496" t="s">
        <v>973</v>
      </c>
      <c r="H548" s="195" t="s">
        <v>701</v>
      </c>
      <c r="I548" s="260"/>
      <c r="J548" s="260"/>
      <c r="K548" s="623">
        <v>1247063</v>
      </c>
      <c r="L548" s="196" t="s">
        <v>284</v>
      </c>
      <c r="M548" s="196" t="s">
        <v>496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/>
      </c>
      <c r="B549" s="36">
        <f t="shared" si="39"/>
        <v>4</v>
      </c>
      <c r="C549" s="193">
        <v>41017</v>
      </c>
      <c r="D549" s="186" t="s">
        <v>415</v>
      </c>
      <c r="E549" s="193">
        <v>41017</v>
      </c>
      <c r="F549" s="194" t="s">
        <v>582</v>
      </c>
      <c r="G549" s="498" t="s">
        <v>692</v>
      </c>
      <c r="H549" s="195" t="s">
        <v>402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>x</v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3"/>
      <c r="AB549" s="213"/>
      <c r="AC549" s="857"/>
      <c r="AD549" s="857"/>
    </row>
    <row r="550" spans="1:30" ht="15.75" customHeight="1">
      <c r="A550" s="206" t="str">
        <f>IF(B550&lt;&gt;"",IF(AND(B550&gt;=_TM1,B550&lt;=_TM2,OR(TH!L550="1111",TH!M550="1111")),TH!D550,""),"")</f>
        <v/>
      </c>
      <c r="B550" s="36">
        <f t="shared" si="39"/>
        <v>4</v>
      </c>
      <c r="C550" s="193">
        <v>41017</v>
      </c>
      <c r="D550" s="186" t="s">
        <v>415</v>
      </c>
      <c r="E550" s="193">
        <v>41017</v>
      </c>
      <c r="F550" s="194" t="s">
        <v>373</v>
      </c>
      <c r="G550" s="498" t="s">
        <v>692</v>
      </c>
      <c r="H550" s="195" t="s">
        <v>402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14">
        <v>4</v>
      </c>
      <c r="AB550" s="614"/>
      <c r="AC550" s="857"/>
      <c r="AD550" s="857"/>
    </row>
    <row r="551" spans="1:30" ht="15.75" customHeight="1">
      <c r="A551" s="206" t="str">
        <f>IF(B551&lt;&gt;"",IF(AND(B551&gt;=_TM1,B551&lt;=_TM2,OR(TH!L551="1111",TH!M551="1111")),TH!D551,""),"")</f>
        <v/>
      </c>
      <c r="B551" s="36">
        <f t="shared" si="39"/>
        <v>4</v>
      </c>
      <c r="C551" s="193">
        <f>E551</f>
        <v>41020</v>
      </c>
      <c r="D551" s="186" t="s">
        <v>416</v>
      </c>
      <c r="E551" s="193">
        <v>41020</v>
      </c>
      <c r="F551" s="194" t="s">
        <v>401</v>
      </c>
      <c r="G551" s="498" t="s">
        <v>688</v>
      </c>
      <c r="H551" s="7" t="s">
        <v>437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614"/>
      <c r="AB551" s="213"/>
      <c r="AC551" s="857"/>
      <c r="AD551" s="857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 t="shared" si="39"/>
        <v>4</v>
      </c>
      <c r="C552" s="193">
        <f>E552</f>
        <v>41020</v>
      </c>
      <c r="D552" s="193" t="s">
        <v>1597</v>
      </c>
      <c r="E552" s="186">
        <v>41020</v>
      </c>
      <c r="F552" s="191" t="s">
        <v>1212</v>
      </c>
      <c r="G552" s="496" t="s">
        <v>975</v>
      </c>
      <c r="H552" s="195" t="s">
        <v>597</v>
      </c>
      <c r="I552" s="260">
        <v>400</v>
      </c>
      <c r="J552" s="260">
        <v>2300</v>
      </c>
      <c r="K552" s="623">
        <f>ROUND(I552*J552,0)</f>
        <v>920000</v>
      </c>
      <c r="L552" s="196" t="s">
        <v>284</v>
      </c>
      <c r="M552" s="196" t="s">
        <v>185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3"/>
      <c r="AB552" s="213"/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 t="shared" si="39"/>
        <v>4</v>
      </c>
      <c r="C553" s="193">
        <f>E553</f>
        <v>41020</v>
      </c>
      <c r="D553" s="193" t="s">
        <v>1597</v>
      </c>
      <c r="E553" s="891">
        <v>41020</v>
      </c>
      <c r="F553" s="194" t="s">
        <v>556</v>
      </c>
      <c r="G553" s="496" t="s">
        <v>975</v>
      </c>
      <c r="H553" s="195" t="s">
        <v>597</v>
      </c>
      <c r="I553" s="260"/>
      <c r="J553" s="260"/>
      <c r="K553" s="623">
        <v>92000</v>
      </c>
      <c r="L553" s="196" t="s">
        <v>284</v>
      </c>
      <c r="M553" s="196" t="s">
        <v>496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/>
      </c>
      <c r="B554" s="36">
        <f t="shared" si="39"/>
        <v>4</v>
      </c>
      <c r="C554" s="193">
        <v>41022</v>
      </c>
      <c r="D554" s="186" t="s">
        <v>417</v>
      </c>
      <c r="E554" s="193">
        <v>41022</v>
      </c>
      <c r="F554" s="194" t="s">
        <v>693</v>
      </c>
      <c r="G554" s="498" t="s">
        <v>694</v>
      </c>
      <c r="H554" s="195" t="s">
        <v>628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>x</v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3"/>
      <c r="AB554" s="213"/>
      <c r="AC554" s="857"/>
      <c r="AD554" s="857"/>
    </row>
    <row r="555" spans="1:30" ht="15.75" customHeight="1">
      <c r="A555" s="206" t="str">
        <f>IF(B555&lt;&gt;"",IF(AND(B555&gt;=_TM1,B555&lt;=_TM2,OR(TH!L555="1111",TH!M555="1111")),TH!D555,""),"")</f>
        <v/>
      </c>
      <c r="B555" s="36">
        <f t="shared" si="39"/>
        <v>4</v>
      </c>
      <c r="C555" s="193">
        <v>41022</v>
      </c>
      <c r="D555" s="186" t="s">
        <v>417</v>
      </c>
      <c r="E555" s="193">
        <v>41022</v>
      </c>
      <c r="F555" s="194" t="s">
        <v>373</v>
      </c>
      <c r="G555" s="498" t="s">
        <v>694</v>
      </c>
      <c r="H555" s="195" t="s">
        <v>628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14">
        <v>4</v>
      </c>
      <c r="AB555" s="213"/>
      <c r="AC555" s="857"/>
      <c r="AD555" s="857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 t="shared" si="39"/>
        <v>4</v>
      </c>
      <c r="C556" s="193">
        <f t="shared" ref="C556:C562" si="41">E556</f>
        <v>41023</v>
      </c>
      <c r="D556" s="193" t="s">
        <v>1598</v>
      </c>
      <c r="E556" s="186">
        <v>41023</v>
      </c>
      <c r="F556" s="191" t="s">
        <v>1211</v>
      </c>
      <c r="G556" s="496" t="s">
        <v>976</v>
      </c>
      <c r="H556" s="195" t="s">
        <v>977</v>
      </c>
      <c r="I556" s="260">
        <v>480</v>
      </c>
      <c r="J556" s="260">
        <v>5960</v>
      </c>
      <c r="K556" s="623">
        <f>ROUND(I556*J556,0)</f>
        <v>2860800</v>
      </c>
      <c r="L556" s="196" t="s">
        <v>284</v>
      </c>
      <c r="M556" s="196" t="s">
        <v>185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213"/>
      <c r="AB556" s="213"/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 t="shared" si="39"/>
        <v>4</v>
      </c>
      <c r="C557" s="193">
        <f t="shared" si="41"/>
        <v>41023</v>
      </c>
      <c r="D557" s="193" t="s">
        <v>1598</v>
      </c>
      <c r="E557" s="186">
        <v>41023</v>
      </c>
      <c r="F557" s="191" t="s">
        <v>978</v>
      </c>
      <c r="G557" s="496" t="s">
        <v>976</v>
      </c>
      <c r="H557" s="195" t="s">
        <v>977</v>
      </c>
      <c r="I557" s="260">
        <v>933</v>
      </c>
      <c r="J557" s="260">
        <v>6640</v>
      </c>
      <c r="K557" s="623">
        <f>ROUND(I557*J557,0)</f>
        <v>6195120</v>
      </c>
      <c r="L557" s="196" t="s">
        <v>284</v>
      </c>
      <c r="M557" s="196" t="s">
        <v>185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213"/>
      <c r="AB557" s="213"/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 t="shared" si="39"/>
        <v>4</v>
      </c>
      <c r="C558" s="193">
        <f t="shared" si="41"/>
        <v>41023</v>
      </c>
      <c r="D558" s="193" t="s">
        <v>1598</v>
      </c>
      <c r="E558" s="891">
        <v>41023</v>
      </c>
      <c r="F558" s="194" t="s">
        <v>556</v>
      </c>
      <c r="G558" s="496" t="s">
        <v>976</v>
      </c>
      <c r="H558" s="195" t="s">
        <v>977</v>
      </c>
      <c r="I558" s="260"/>
      <c r="J558" s="260"/>
      <c r="K558" s="623">
        <v>1120152</v>
      </c>
      <c r="L558" s="196" t="s">
        <v>284</v>
      </c>
      <c r="M558" s="196" t="s">
        <v>496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/>
      </c>
      <c r="B559" s="36">
        <f t="shared" si="39"/>
        <v>4</v>
      </c>
      <c r="C559" s="193">
        <f t="shared" si="41"/>
        <v>41023</v>
      </c>
      <c r="D559" s="193" t="s">
        <v>1643</v>
      </c>
      <c r="E559" s="891">
        <v>41023</v>
      </c>
      <c r="F559" s="194" t="s">
        <v>366</v>
      </c>
      <c r="G559" s="496" t="s">
        <v>976</v>
      </c>
      <c r="H559" s="195" t="s">
        <v>977</v>
      </c>
      <c r="I559" s="260"/>
      <c r="J559" s="260"/>
      <c r="K559" s="623">
        <v>10176072</v>
      </c>
      <c r="L559" s="196" t="s">
        <v>48</v>
      </c>
      <c r="M559" s="196" t="s">
        <v>284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>x</v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 t="shared" si="39"/>
        <v>4</v>
      </c>
      <c r="C560" s="193">
        <f t="shared" si="41"/>
        <v>41023</v>
      </c>
      <c r="D560" s="193" t="s">
        <v>1599</v>
      </c>
      <c r="E560" s="186">
        <v>41023</v>
      </c>
      <c r="F560" s="191" t="s">
        <v>1210</v>
      </c>
      <c r="G560" s="496" t="s">
        <v>979</v>
      </c>
      <c r="H560" s="7" t="s">
        <v>500</v>
      </c>
      <c r="I560" s="260">
        <v>500</v>
      </c>
      <c r="J560" s="260">
        <v>5800</v>
      </c>
      <c r="K560" s="623">
        <f>ROUND(I560*J560,0)</f>
        <v>2900000</v>
      </c>
      <c r="L560" s="196" t="s">
        <v>284</v>
      </c>
      <c r="M560" s="196" t="s">
        <v>185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3"/>
      <c r="AB560" s="213"/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 t="shared" si="39"/>
        <v>4</v>
      </c>
      <c r="C561" s="193">
        <f t="shared" si="41"/>
        <v>41023</v>
      </c>
      <c r="D561" s="193" t="s">
        <v>1599</v>
      </c>
      <c r="E561" s="891">
        <v>41023</v>
      </c>
      <c r="F561" s="194" t="s">
        <v>556</v>
      </c>
      <c r="G561" s="496" t="s">
        <v>979</v>
      </c>
      <c r="H561" s="7" t="s">
        <v>500</v>
      </c>
      <c r="I561" s="260"/>
      <c r="J561" s="260"/>
      <c r="K561" s="623">
        <v>290000</v>
      </c>
      <c r="L561" s="196" t="s">
        <v>284</v>
      </c>
      <c r="M561" s="196" t="s">
        <v>496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/>
      </c>
      <c r="B562" s="36">
        <f t="shared" si="39"/>
        <v>4</v>
      </c>
      <c r="C562" s="193">
        <f t="shared" si="41"/>
        <v>41023</v>
      </c>
      <c r="D562" s="193" t="s">
        <v>1644</v>
      </c>
      <c r="E562" s="891">
        <v>41023</v>
      </c>
      <c r="F562" s="194" t="s">
        <v>366</v>
      </c>
      <c r="G562" s="496"/>
      <c r="H562" s="7" t="s">
        <v>500</v>
      </c>
      <c r="I562" s="260"/>
      <c r="J562" s="260"/>
      <c r="K562" s="623">
        <v>3802220</v>
      </c>
      <c r="L562" s="196" t="s">
        <v>48</v>
      </c>
      <c r="M562" s="196" t="s">
        <v>284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>x</v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 t="shared" si="39"/>
        <v>4</v>
      </c>
      <c r="C563" s="193">
        <v>41024</v>
      </c>
      <c r="D563" s="186" t="s">
        <v>364</v>
      </c>
      <c r="E563" s="193">
        <v>41024</v>
      </c>
      <c r="F563" s="194" t="s">
        <v>399</v>
      </c>
      <c r="G563" s="498" t="s">
        <v>362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3"/>
      <c r="AB563" s="213"/>
      <c r="AC563" s="857"/>
      <c r="AD563" s="857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 t="shared" si="39"/>
        <v>4</v>
      </c>
      <c r="C564" s="193">
        <v>41024</v>
      </c>
      <c r="D564" s="186" t="s">
        <v>465</v>
      </c>
      <c r="E564" s="193">
        <v>41024</v>
      </c>
      <c r="F564" s="194" t="s">
        <v>1391</v>
      </c>
      <c r="G564" s="498" t="s">
        <v>695</v>
      </c>
      <c r="H564" s="7" t="s">
        <v>437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14"/>
      <c r="AB564" s="614"/>
      <c r="AC564" s="857"/>
      <c r="AD564" s="857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 t="shared" si="39"/>
        <v>4</v>
      </c>
      <c r="C565" s="193">
        <v>41024</v>
      </c>
      <c r="D565" s="186" t="s">
        <v>465</v>
      </c>
      <c r="E565" s="193">
        <v>41024</v>
      </c>
      <c r="F565" s="194" t="s">
        <v>1272</v>
      </c>
      <c r="G565" s="498" t="s">
        <v>695</v>
      </c>
      <c r="H565" s="7" t="s">
        <v>437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3"/>
      <c r="AB565" s="614"/>
      <c r="AC565" s="857"/>
      <c r="AD565" s="857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 t="shared" si="39"/>
        <v>4</v>
      </c>
      <c r="C566" s="193">
        <v>41024</v>
      </c>
      <c r="D566" s="186" t="s">
        <v>465</v>
      </c>
      <c r="E566" s="193">
        <v>41024</v>
      </c>
      <c r="F566" s="194" t="s">
        <v>1273</v>
      </c>
      <c r="G566" s="498" t="s">
        <v>695</v>
      </c>
      <c r="H566" s="7" t="s">
        <v>437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14"/>
      <c r="AB566" s="614"/>
      <c r="AC566" s="857"/>
      <c r="AD566" s="857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 t="shared" si="39"/>
        <v>4</v>
      </c>
      <c r="C567" s="193">
        <v>41024</v>
      </c>
      <c r="D567" s="186" t="s">
        <v>465</v>
      </c>
      <c r="E567" s="193">
        <v>41024</v>
      </c>
      <c r="F567" s="194" t="s">
        <v>1274</v>
      </c>
      <c r="G567" s="498" t="s">
        <v>695</v>
      </c>
      <c r="H567" s="7" t="s">
        <v>437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3"/>
      <c r="AB567" s="614"/>
      <c r="AC567" s="857"/>
      <c r="AD567" s="857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 t="shared" si="39"/>
        <v>4</v>
      </c>
      <c r="C568" s="193">
        <v>41024</v>
      </c>
      <c r="D568" s="186" t="s">
        <v>465</v>
      </c>
      <c r="E568" s="193">
        <v>41024</v>
      </c>
      <c r="F568" s="194" t="s">
        <v>1275</v>
      </c>
      <c r="G568" s="498" t="s">
        <v>695</v>
      </c>
      <c r="H568" s="7" t="s">
        <v>437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14"/>
      <c r="AB568" s="614"/>
      <c r="AC568" s="857"/>
      <c r="AD568" s="857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 t="shared" si="39"/>
        <v>4</v>
      </c>
      <c r="C569" s="193">
        <v>41024</v>
      </c>
      <c r="D569" s="186" t="s">
        <v>465</v>
      </c>
      <c r="E569" s="193">
        <v>41024</v>
      </c>
      <c r="F569" s="194" t="s">
        <v>1276</v>
      </c>
      <c r="G569" s="498" t="s">
        <v>695</v>
      </c>
      <c r="H569" s="7" t="s">
        <v>437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3"/>
      <c r="AB569" s="614"/>
      <c r="AC569" s="857"/>
      <c r="AD569" s="857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 t="shared" si="39"/>
        <v>4</v>
      </c>
      <c r="C570" s="193">
        <v>41024</v>
      </c>
      <c r="D570" s="186" t="s">
        <v>465</v>
      </c>
      <c r="E570" s="193">
        <v>41024</v>
      </c>
      <c r="F570" s="194" t="s">
        <v>1277</v>
      </c>
      <c r="G570" s="498" t="s">
        <v>695</v>
      </c>
      <c r="H570" s="7" t="s">
        <v>437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14"/>
      <c r="AB570" s="614"/>
      <c r="AC570" s="857"/>
      <c r="AD570" s="857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 t="shared" si="39"/>
        <v>4</v>
      </c>
      <c r="C571" s="193">
        <v>41024</v>
      </c>
      <c r="D571" s="186" t="s">
        <v>465</v>
      </c>
      <c r="E571" s="193">
        <v>41024</v>
      </c>
      <c r="F571" s="194" t="s">
        <v>1278</v>
      </c>
      <c r="G571" s="498" t="s">
        <v>695</v>
      </c>
      <c r="H571" s="7" t="s">
        <v>437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3"/>
      <c r="AB571" s="614"/>
      <c r="AC571" s="857"/>
      <c r="AD571" s="857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 t="shared" si="39"/>
        <v>4</v>
      </c>
      <c r="C572" s="193">
        <v>41024</v>
      </c>
      <c r="D572" s="186" t="s">
        <v>465</v>
      </c>
      <c r="E572" s="193">
        <v>41024</v>
      </c>
      <c r="F572" s="194" t="s">
        <v>567</v>
      </c>
      <c r="G572" s="498" t="s">
        <v>695</v>
      </c>
      <c r="H572" s="7" t="s">
        <v>437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14">
        <v>4</v>
      </c>
      <c r="AB572" s="213"/>
      <c r="AC572" s="857"/>
      <c r="AD572" s="857"/>
    </row>
    <row r="573" spans="1:30" ht="15.75" customHeight="1">
      <c r="A573" s="206" t="str">
        <f>IF(B573&lt;&gt;"",IF(AND(B573&gt;=_TM1,B573&lt;=_TM2,OR(TH!L573="1111",TH!M573="1111")),TH!D573,""),"")</f>
        <v/>
      </c>
      <c r="B573" s="36">
        <f t="shared" si="39"/>
        <v>4</v>
      </c>
      <c r="C573" s="193">
        <v>41024</v>
      </c>
      <c r="D573" s="186" t="s">
        <v>418</v>
      </c>
      <c r="E573" s="193">
        <v>41024</v>
      </c>
      <c r="F573" s="194" t="s">
        <v>401</v>
      </c>
      <c r="G573" s="498" t="s">
        <v>695</v>
      </c>
      <c r="H573" s="7" t="s">
        <v>437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14"/>
      <c r="AB573" s="213"/>
      <c r="AC573" s="857"/>
      <c r="AD573" s="857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 t="shared" si="39"/>
        <v>4</v>
      </c>
      <c r="C574" s="193">
        <v>41024</v>
      </c>
      <c r="D574" s="186" t="s">
        <v>466</v>
      </c>
      <c r="E574" s="193">
        <v>41024</v>
      </c>
      <c r="F574" s="194" t="s">
        <v>1392</v>
      </c>
      <c r="G574" s="498" t="s">
        <v>696</v>
      </c>
      <c r="H574" s="7" t="s">
        <v>437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06"/>
      <c r="AB574" s="614"/>
      <c r="AC574" s="857"/>
      <c r="AD574" s="857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 t="shared" si="39"/>
        <v>4</v>
      </c>
      <c r="C575" s="193">
        <v>41024</v>
      </c>
      <c r="D575" s="186" t="s">
        <v>466</v>
      </c>
      <c r="E575" s="193">
        <v>41024</v>
      </c>
      <c r="F575" s="194" t="s">
        <v>1393</v>
      </c>
      <c r="G575" s="498" t="s">
        <v>696</v>
      </c>
      <c r="H575" s="7" t="s">
        <v>437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14"/>
      <c r="AB575" s="614"/>
      <c r="AC575" s="857"/>
      <c r="AD575" s="857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 t="shared" si="39"/>
        <v>4</v>
      </c>
      <c r="C576" s="193">
        <v>41024</v>
      </c>
      <c r="D576" s="186" t="s">
        <v>466</v>
      </c>
      <c r="E576" s="193">
        <v>41024</v>
      </c>
      <c r="F576" s="194" t="s">
        <v>1394</v>
      </c>
      <c r="G576" s="498" t="s">
        <v>696</v>
      </c>
      <c r="H576" s="7" t="s">
        <v>437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3"/>
      <c r="AB576" s="614"/>
      <c r="AC576" s="857"/>
      <c r="AD576" s="857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 t="shared" si="39"/>
        <v>4</v>
      </c>
      <c r="C577" s="193">
        <v>41024</v>
      </c>
      <c r="D577" s="186" t="s">
        <v>466</v>
      </c>
      <c r="E577" s="193">
        <v>41024</v>
      </c>
      <c r="F577" s="194" t="s">
        <v>1395</v>
      </c>
      <c r="G577" s="498" t="s">
        <v>696</v>
      </c>
      <c r="H577" s="7" t="s">
        <v>437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14"/>
      <c r="AB577" s="614"/>
      <c r="AC577" s="857"/>
      <c r="AD577" s="857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 t="shared" si="39"/>
        <v>4</v>
      </c>
      <c r="C578" s="193">
        <v>41024</v>
      </c>
      <c r="D578" s="186" t="s">
        <v>466</v>
      </c>
      <c r="E578" s="193">
        <v>41024</v>
      </c>
      <c r="F578" s="194" t="s">
        <v>1279</v>
      </c>
      <c r="G578" s="498" t="s">
        <v>696</v>
      </c>
      <c r="H578" s="7" t="s">
        <v>437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3"/>
      <c r="AB578" s="614"/>
      <c r="AC578" s="857"/>
      <c r="AD578" s="857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 t="shared" si="39"/>
        <v>4</v>
      </c>
      <c r="C579" s="193">
        <v>41024</v>
      </c>
      <c r="D579" s="186" t="s">
        <v>466</v>
      </c>
      <c r="E579" s="193">
        <v>41024</v>
      </c>
      <c r="F579" s="194" t="s">
        <v>1280</v>
      </c>
      <c r="G579" s="498" t="s">
        <v>696</v>
      </c>
      <c r="H579" s="7" t="s">
        <v>437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14"/>
      <c r="AB579" s="614"/>
      <c r="AC579" s="857"/>
      <c r="AD579" s="857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 t="shared" si="39"/>
        <v>4</v>
      </c>
      <c r="C580" s="193">
        <v>41024</v>
      </c>
      <c r="D580" s="186" t="s">
        <v>466</v>
      </c>
      <c r="E580" s="193">
        <v>41024</v>
      </c>
      <c r="F580" s="194" t="s">
        <v>1281</v>
      </c>
      <c r="G580" s="498" t="s">
        <v>696</v>
      </c>
      <c r="H580" s="7" t="s">
        <v>437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213"/>
      <c r="AB580" s="614"/>
      <c r="AC580" s="857"/>
      <c r="AD580" s="857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 t="shared" si="39"/>
        <v>4</v>
      </c>
      <c r="C581" s="193">
        <v>41024</v>
      </c>
      <c r="D581" s="186" t="s">
        <v>466</v>
      </c>
      <c r="E581" s="193">
        <v>41024</v>
      </c>
      <c r="F581" s="194" t="s">
        <v>1282</v>
      </c>
      <c r="G581" s="498" t="s">
        <v>696</v>
      </c>
      <c r="H581" s="7" t="s">
        <v>437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14"/>
      <c r="AB581" s="614"/>
      <c r="AC581" s="857"/>
      <c r="AD581" s="857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 t="shared" si="39"/>
        <v>4</v>
      </c>
      <c r="C582" s="193">
        <v>41024</v>
      </c>
      <c r="D582" s="186" t="s">
        <v>466</v>
      </c>
      <c r="E582" s="193">
        <v>41024</v>
      </c>
      <c r="F582" s="194" t="s">
        <v>567</v>
      </c>
      <c r="G582" s="498" t="s">
        <v>696</v>
      </c>
      <c r="H582" s="7" t="s">
        <v>437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IF(AND('331-CT'!$E$7=TH!H582,OR(L582="331",M582="331")),"331",IF(AND(OR(L582="131",M582="131"),H582='131-CT'!$E$7),"131",""))</f>
        <v>331</v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614">
        <v>4</v>
      </c>
      <c r="AB582" s="213"/>
      <c r="AC582" s="857"/>
      <c r="AD582" s="857"/>
    </row>
    <row r="583" spans="1:30" ht="15.75" customHeight="1">
      <c r="A583" s="206" t="str">
        <f>IF(B583&lt;&gt;"",IF(AND(B583&gt;=_TM1,B583&lt;=_TM2,OR(TH!L583="1111",TH!M583="1111")),TH!D583,""),"")</f>
        <v/>
      </c>
      <c r="B583" s="36">
        <f t="shared" si="39"/>
        <v>4</v>
      </c>
      <c r="C583" s="193">
        <f t="shared" ref="C583:C609" si="42">E583</f>
        <v>41024</v>
      </c>
      <c r="D583" s="186" t="s">
        <v>419</v>
      </c>
      <c r="E583" s="193">
        <v>41024</v>
      </c>
      <c r="F583" s="194" t="s">
        <v>401</v>
      </c>
      <c r="G583" s="498" t="s">
        <v>696</v>
      </c>
      <c r="H583" s="7" t="s">
        <v>437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614"/>
      <c r="AB583" s="213"/>
      <c r="AC583" s="857"/>
      <c r="AD583" s="857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 t="shared" si="39"/>
        <v>4</v>
      </c>
      <c r="C584" s="193">
        <f t="shared" si="42"/>
        <v>41025</v>
      </c>
      <c r="D584" s="193" t="s">
        <v>1600</v>
      </c>
      <c r="E584" s="186">
        <v>41025</v>
      </c>
      <c r="F584" s="191" t="s">
        <v>1071</v>
      </c>
      <c r="G584" s="496" t="s">
        <v>980</v>
      </c>
      <c r="H584" s="195" t="s">
        <v>949</v>
      </c>
      <c r="I584" s="260">
        <v>190</v>
      </c>
      <c r="J584" s="260">
        <v>6585</v>
      </c>
      <c r="K584" s="623">
        <f>ROUND(I584*J584,0)</f>
        <v>1251150</v>
      </c>
      <c r="L584" s="196" t="s">
        <v>284</v>
      </c>
      <c r="M584" s="196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3"/>
      <c r="AB584" s="213"/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 t="shared" si="39"/>
        <v>4</v>
      </c>
      <c r="C585" s="193">
        <f t="shared" si="42"/>
        <v>41025</v>
      </c>
      <c r="D585" s="193" t="s">
        <v>1600</v>
      </c>
      <c r="E585" s="186">
        <v>41025</v>
      </c>
      <c r="F585" s="191" t="s">
        <v>1072</v>
      </c>
      <c r="G585" s="496" t="s">
        <v>980</v>
      </c>
      <c r="H585" s="195" t="s">
        <v>949</v>
      </c>
      <c r="I585" s="260">
        <v>712</v>
      </c>
      <c r="J585" s="260">
        <v>6700</v>
      </c>
      <c r="K585" s="623">
        <f>ROUND(I585*J585,0)</f>
        <v>4770400</v>
      </c>
      <c r="L585" s="196" t="s">
        <v>284</v>
      </c>
      <c r="M585" s="196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3"/>
      <c r="AB585" s="213"/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 t="shared" si="39"/>
        <v>4</v>
      </c>
      <c r="C586" s="193">
        <f t="shared" si="42"/>
        <v>41025</v>
      </c>
      <c r="D586" s="193" t="s">
        <v>1600</v>
      </c>
      <c r="E586" s="891">
        <v>41025</v>
      </c>
      <c r="F586" s="194" t="s">
        <v>556</v>
      </c>
      <c r="G586" s="496" t="s">
        <v>980</v>
      </c>
      <c r="H586" s="195" t="s">
        <v>949</v>
      </c>
      <c r="I586" s="260"/>
      <c r="J586" s="260"/>
      <c r="K586" s="623">
        <v>602155</v>
      </c>
      <c r="L586" s="196" t="s">
        <v>284</v>
      </c>
      <c r="M586" s="196" t="s">
        <v>496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/>
      </c>
      <c r="B587" s="36">
        <f t="shared" si="39"/>
        <v>4</v>
      </c>
      <c r="C587" s="193">
        <f t="shared" si="42"/>
        <v>41025</v>
      </c>
      <c r="D587" s="193" t="s">
        <v>1645</v>
      </c>
      <c r="E587" s="891">
        <v>41025</v>
      </c>
      <c r="F587" s="194" t="s">
        <v>366</v>
      </c>
      <c r="G587" s="496" t="s">
        <v>980</v>
      </c>
      <c r="H587" s="195" t="s">
        <v>949</v>
      </c>
      <c r="I587" s="260"/>
      <c r="J587" s="260"/>
      <c r="K587" s="623">
        <v>6623705</v>
      </c>
      <c r="L587" s="196" t="s">
        <v>48</v>
      </c>
      <c r="M587" s="196" t="s">
        <v>284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 t="shared" si="39"/>
        <v>4</v>
      </c>
      <c r="C588" s="193">
        <f t="shared" si="42"/>
        <v>41025</v>
      </c>
      <c r="D588" s="193" t="s">
        <v>1601</v>
      </c>
      <c r="E588" s="907">
        <v>41025</v>
      </c>
      <c r="F588" s="194" t="s">
        <v>1480</v>
      </c>
      <c r="G588" s="906" t="s">
        <v>1568</v>
      </c>
      <c r="H588" s="195" t="s">
        <v>498</v>
      </c>
      <c r="I588" s="260">
        <v>75</v>
      </c>
      <c r="J588" s="260">
        <v>44600</v>
      </c>
      <c r="K588" s="623">
        <f t="shared" ref="K588:K597" si="43">ROUND(I588*J588,0)</f>
        <v>3345000</v>
      </c>
      <c r="L588" s="196" t="s">
        <v>284</v>
      </c>
      <c r="M588" s="196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3"/>
      <c r="AB588" s="213"/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 t="shared" si="39"/>
        <v>4</v>
      </c>
      <c r="C589" s="193">
        <f t="shared" si="42"/>
        <v>41025</v>
      </c>
      <c r="D589" s="193" t="s">
        <v>1601</v>
      </c>
      <c r="E589" s="907">
        <v>41025</v>
      </c>
      <c r="F589" s="194" t="s">
        <v>1481</v>
      </c>
      <c r="G589" s="906" t="s">
        <v>1568</v>
      </c>
      <c r="H589" s="195" t="s">
        <v>498</v>
      </c>
      <c r="I589" s="260">
        <v>150</v>
      </c>
      <c r="J589" s="260">
        <v>24800</v>
      </c>
      <c r="K589" s="623">
        <f t="shared" si="43"/>
        <v>3720000</v>
      </c>
      <c r="L589" s="196" t="s">
        <v>284</v>
      </c>
      <c r="M589" s="196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3"/>
      <c r="AB589" s="213"/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 t="shared" si="39"/>
        <v>4</v>
      </c>
      <c r="C590" s="193">
        <f t="shared" si="42"/>
        <v>41025</v>
      </c>
      <c r="D590" s="193" t="s">
        <v>1601</v>
      </c>
      <c r="E590" s="907">
        <v>41025</v>
      </c>
      <c r="F590" s="194" t="s">
        <v>1482</v>
      </c>
      <c r="G590" s="906" t="s">
        <v>1568</v>
      </c>
      <c r="H590" s="195" t="s">
        <v>498</v>
      </c>
      <c r="I590" s="260">
        <v>100</v>
      </c>
      <c r="J590" s="260">
        <v>51500</v>
      </c>
      <c r="K590" s="623">
        <f t="shared" si="43"/>
        <v>5150000</v>
      </c>
      <c r="L590" s="196" t="s">
        <v>284</v>
      </c>
      <c r="M590" s="196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3"/>
      <c r="AB590" s="213"/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 t="shared" si="39"/>
        <v>4</v>
      </c>
      <c r="C591" s="193">
        <f t="shared" si="42"/>
        <v>41025</v>
      </c>
      <c r="D591" s="193" t="s">
        <v>1601</v>
      </c>
      <c r="E591" s="907">
        <v>41025</v>
      </c>
      <c r="F591" s="194" t="s">
        <v>1483</v>
      </c>
      <c r="G591" s="906" t="s">
        <v>1568</v>
      </c>
      <c r="H591" s="195" t="s">
        <v>498</v>
      </c>
      <c r="I591" s="260">
        <v>140</v>
      </c>
      <c r="J591" s="260">
        <v>36500</v>
      </c>
      <c r="K591" s="623">
        <f t="shared" si="43"/>
        <v>5110000</v>
      </c>
      <c r="L591" s="196" t="s">
        <v>284</v>
      </c>
      <c r="M591" s="196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3"/>
      <c r="AB591" s="213"/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 t="shared" si="39"/>
        <v>4</v>
      </c>
      <c r="C592" s="193">
        <f t="shared" si="42"/>
        <v>41025</v>
      </c>
      <c r="D592" s="193" t="s">
        <v>1601</v>
      </c>
      <c r="E592" s="907">
        <v>41025</v>
      </c>
      <c r="F592" s="194" t="s">
        <v>1484</v>
      </c>
      <c r="G592" s="906" t="s">
        <v>1568</v>
      </c>
      <c r="H592" s="195" t="s">
        <v>498</v>
      </c>
      <c r="I592" s="260">
        <v>210</v>
      </c>
      <c r="J592" s="260">
        <v>27700</v>
      </c>
      <c r="K592" s="623">
        <f t="shared" si="43"/>
        <v>5817000</v>
      </c>
      <c r="L592" s="196" t="s">
        <v>284</v>
      </c>
      <c r="M592" s="196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/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 t="shared" si="39"/>
        <v>4</v>
      </c>
      <c r="C593" s="193">
        <f t="shared" si="42"/>
        <v>41025</v>
      </c>
      <c r="D593" s="193" t="s">
        <v>1601</v>
      </c>
      <c r="E593" s="907">
        <v>41025</v>
      </c>
      <c r="F593" s="194" t="s">
        <v>1485</v>
      </c>
      <c r="G593" s="906" t="s">
        <v>1568</v>
      </c>
      <c r="H593" s="195" t="s">
        <v>498</v>
      </c>
      <c r="I593" s="260">
        <v>328</v>
      </c>
      <c r="J593" s="260">
        <v>18800</v>
      </c>
      <c r="K593" s="623">
        <f t="shared" si="43"/>
        <v>6166400</v>
      </c>
      <c r="L593" s="196" t="s">
        <v>284</v>
      </c>
      <c r="M593" s="196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3"/>
      <c r="AB593" s="213"/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 t="shared" si="39"/>
        <v>4</v>
      </c>
      <c r="C594" s="193">
        <f t="shared" si="42"/>
        <v>41025</v>
      </c>
      <c r="D594" s="193" t="s">
        <v>1601</v>
      </c>
      <c r="E594" s="907">
        <v>41025</v>
      </c>
      <c r="F594" s="194" t="s">
        <v>1113</v>
      </c>
      <c r="G594" s="906" t="s">
        <v>1568</v>
      </c>
      <c r="H594" s="195" t="s">
        <v>498</v>
      </c>
      <c r="I594" s="260">
        <v>500</v>
      </c>
      <c r="J594" s="260">
        <v>1200</v>
      </c>
      <c r="K594" s="623">
        <f t="shared" si="43"/>
        <v>600000</v>
      </c>
      <c r="L594" s="196" t="s">
        <v>284</v>
      </c>
      <c r="M594" s="196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/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 t="shared" si="39"/>
        <v>4</v>
      </c>
      <c r="C595" s="193">
        <f t="shared" si="42"/>
        <v>41025</v>
      </c>
      <c r="D595" s="193" t="s">
        <v>1601</v>
      </c>
      <c r="E595" s="907">
        <v>41025</v>
      </c>
      <c r="F595" s="194" t="s">
        <v>1486</v>
      </c>
      <c r="G595" s="906" t="s">
        <v>1568</v>
      </c>
      <c r="H595" s="195" t="s">
        <v>498</v>
      </c>
      <c r="I595" s="260">
        <v>150</v>
      </c>
      <c r="J595" s="260">
        <v>36700</v>
      </c>
      <c r="K595" s="623">
        <f t="shared" si="43"/>
        <v>5505000</v>
      </c>
      <c r="L595" s="196" t="s">
        <v>284</v>
      </c>
      <c r="M595" s="196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3"/>
      <c r="AB595" s="213"/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 t="shared" si="39"/>
        <v>4</v>
      </c>
      <c r="C596" s="193">
        <f t="shared" si="42"/>
        <v>41025</v>
      </c>
      <c r="D596" s="193" t="s">
        <v>1601</v>
      </c>
      <c r="E596" s="907">
        <v>41025</v>
      </c>
      <c r="F596" s="194" t="s">
        <v>1487</v>
      </c>
      <c r="G596" s="906" t="s">
        <v>1568</v>
      </c>
      <c r="H596" s="195" t="s">
        <v>498</v>
      </c>
      <c r="I596" s="260">
        <v>240</v>
      </c>
      <c r="J596" s="260">
        <v>2900</v>
      </c>
      <c r="K596" s="623">
        <f t="shared" si="43"/>
        <v>696000</v>
      </c>
      <c r="L596" s="196" t="s">
        <v>284</v>
      </c>
      <c r="M596" s="196" t="s">
        <v>185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 t="shared" si="39"/>
        <v>4</v>
      </c>
      <c r="C597" s="193">
        <f t="shared" si="42"/>
        <v>41025</v>
      </c>
      <c r="D597" s="193" t="s">
        <v>1601</v>
      </c>
      <c r="E597" s="907">
        <v>41025</v>
      </c>
      <c r="F597" s="194" t="s">
        <v>1114</v>
      </c>
      <c r="G597" s="906" t="s">
        <v>1568</v>
      </c>
      <c r="H597" s="195" t="s">
        <v>498</v>
      </c>
      <c r="I597" s="260">
        <v>4096</v>
      </c>
      <c r="J597" s="260">
        <v>124.999</v>
      </c>
      <c r="K597" s="623">
        <f t="shared" si="43"/>
        <v>511996</v>
      </c>
      <c r="L597" s="196" t="s">
        <v>284</v>
      </c>
      <c r="M597" s="196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3"/>
      <c r="AB597" s="213"/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 t="shared" si="39"/>
        <v>4</v>
      </c>
      <c r="C598" s="193">
        <f t="shared" si="42"/>
        <v>41025</v>
      </c>
      <c r="D598" s="193" t="s">
        <v>1601</v>
      </c>
      <c r="E598" s="907">
        <v>41025</v>
      </c>
      <c r="F598" s="194" t="s">
        <v>556</v>
      </c>
      <c r="G598" s="906" t="s">
        <v>1568</v>
      </c>
      <c r="H598" s="195" t="s">
        <v>498</v>
      </c>
      <c r="I598" s="260"/>
      <c r="J598" s="260"/>
      <c r="K598" s="623">
        <v>3662140</v>
      </c>
      <c r="L598" s="196" t="s">
        <v>284</v>
      </c>
      <c r="M598" s="196" t="s">
        <v>496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B598" s="914"/>
      <c r="AC598" s="914">
        <f>AB598-SUM(K588:K597)</f>
        <v>-36621396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 t="shared" ref="B599:B662" si="44">IF(C599&lt;&gt;"",MONTH(C599),"")</f>
        <v>4</v>
      </c>
      <c r="C599" s="193">
        <f t="shared" si="42"/>
        <v>41025</v>
      </c>
      <c r="D599" s="193" t="s">
        <v>1602</v>
      </c>
      <c r="E599" s="907">
        <v>41025</v>
      </c>
      <c r="F599" s="194" t="s">
        <v>1537</v>
      </c>
      <c r="G599" s="498" t="s">
        <v>1012</v>
      </c>
      <c r="H599" s="7" t="s">
        <v>497</v>
      </c>
      <c r="I599" s="260">
        <v>250</v>
      </c>
      <c r="J599" s="260">
        <v>15949</v>
      </c>
      <c r="K599" s="38">
        <f t="shared" ref="K599:K608" si="45">ROUND(I599*J599,0)</f>
        <v>3987250</v>
      </c>
      <c r="L599" s="196" t="s">
        <v>284</v>
      </c>
      <c r="M599" s="196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3"/>
      <c r="AB599" s="213"/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 t="shared" si="44"/>
        <v>4</v>
      </c>
      <c r="C600" s="193">
        <f t="shared" si="42"/>
        <v>41025</v>
      </c>
      <c r="D600" s="193" t="s">
        <v>1602</v>
      </c>
      <c r="E600" s="907">
        <v>41025</v>
      </c>
      <c r="F600" s="194" t="s">
        <v>1498</v>
      </c>
      <c r="G600" s="498" t="s">
        <v>1012</v>
      </c>
      <c r="H600" s="7" t="s">
        <v>497</v>
      </c>
      <c r="I600" s="260">
        <v>450</v>
      </c>
      <c r="J600" s="260">
        <v>15362</v>
      </c>
      <c r="K600" s="38">
        <f t="shared" si="45"/>
        <v>6912900</v>
      </c>
      <c r="L600" s="196" t="s">
        <v>284</v>
      </c>
      <c r="M600" s="196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3"/>
      <c r="AB600" s="213"/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 t="shared" si="44"/>
        <v>4</v>
      </c>
      <c r="C601" s="193">
        <f t="shared" si="42"/>
        <v>41025</v>
      </c>
      <c r="D601" s="193" t="s">
        <v>1602</v>
      </c>
      <c r="E601" s="907">
        <v>41025</v>
      </c>
      <c r="F601" s="194" t="s">
        <v>1512</v>
      </c>
      <c r="G601" s="498" t="s">
        <v>1012</v>
      </c>
      <c r="H601" s="7" t="s">
        <v>497</v>
      </c>
      <c r="I601" s="260">
        <v>330</v>
      </c>
      <c r="J601" s="260">
        <v>15968</v>
      </c>
      <c r="K601" s="38">
        <f t="shared" si="45"/>
        <v>5269440</v>
      </c>
      <c r="L601" s="196" t="s">
        <v>284</v>
      </c>
      <c r="M601" s="196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3"/>
      <c r="AB601" s="213"/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 t="shared" si="44"/>
        <v>4</v>
      </c>
      <c r="C602" s="193">
        <f t="shared" si="42"/>
        <v>41025</v>
      </c>
      <c r="D602" s="193" t="s">
        <v>1602</v>
      </c>
      <c r="E602" s="907">
        <v>41025</v>
      </c>
      <c r="F602" s="194" t="s">
        <v>1528</v>
      </c>
      <c r="G602" s="498" t="s">
        <v>1012</v>
      </c>
      <c r="H602" s="7" t="s">
        <v>497</v>
      </c>
      <c r="I602" s="260">
        <v>220</v>
      </c>
      <c r="J602" s="260">
        <v>16741.776999999998</v>
      </c>
      <c r="K602" s="38">
        <f t="shared" si="45"/>
        <v>3683191</v>
      </c>
      <c r="L602" s="196" t="s">
        <v>284</v>
      </c>
      <c r="M602" s="196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3"/>
      <c r="AB602" s="213"/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 t="shared" si="44"/>
        <v>4</v>
      </c>
      <c r="C603" s="193">
        <f t="shared" si="42"/>
        <v>41025</v>
      </c>
      <c r="D603" s="193" t="s">
        <v>1602</v>
      </c>
      <c r="E603" s="907">
        <v>41025</v>
      </c>
      <c r="F603" s="194" t="s">
        <v>1540</v>
      </c>
      <c r="G603" s="498" t="s">
        <v>1012</v>
      </c>
      <c r="H603" s="7" t="s">
        <v>497</v>
      </c>
      <c r="I603" s="260">
        <v>486</v>
      </c>
      <c r="J603" s="260">
        <v>19434</v>
      </c>
      <c r="K603" s="38">
        <f t="shared" si="45"/>
        <v>9444924</v>
      </c>
      <c r="L603" s="196" t="s">
        <v>284</v>
      </c>
      <c r="M603" s="196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3"/>
      <c r="AB603" s="213"/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 t="shared" si="44"/>
        <v>4</v>
      </c>
      <c r="C604" s="193">
        <f t="shared" si="42"/>
        <v>41025</v>
      </c>
      <c r="D604" s="193" t="s">
        <v>1602</v>
      </c>
      <c r="E604" s="907">
        <v>41025</v>
      </c>
      <c r="F604" s="194" t="s">
        <v>1515</v>
      </c>
      <c r="G604" s="498" t="s">
        <v>1012</v>
      </c>
      <c r="H604" s="7" t="s">
        <v>497</v>
      </c>
      <c r="I604" s="260">
        <v>391</v>
      </c>
      <c r="J604" s="260">
        <v>16451</v>
      </c>
      <c r="K604" s="38">
        <f t="shared" si="45"/>
        <v>6432341</v>
      </c>
      <c r="L604" s="196" t="s">
        <v>284</v>
      </c>
      <c r="M604" s="196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3"/>
      <c r="AB604" s="213"/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 t="shared" si="44"/>
        <v>4</v>
      </c>
      <c r="C605" s="193">
        <f t="shared" si="42"/>
        <v>41025</v>
      </c>
      <c r="D605" s="193" t="s">
        <v>1602</v>
      </c>
      <c r="E605" s="907">
        <v>41025</v>
      </c>
      <c r="F605" s="194" t="s">
        <v>1534</v>
      </c>
      <c r="G605" s="498" t="s">
        <v>1012</v>
      </c>
      <c r="H605" s="7" t="s">
        <v>497</v>
      </c>
      <c r="I605" s="260">
        <v>339</v>
      </c>
      <c r="J605" s="260">
        <v>25702</v>
      </c>
      <c r="K605" s="38">
        <f t="shared" si="45"/>
        <v>8712978</v>
      </c>
      <c r="L605" s="196" t="s">
        <v>284</v>
      </c>
      <c r="M605" s="196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3"/>
      <c r="AB605" s="213"/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 t="shared" si="44"/>
        <v>4</v>
      </c>
      <c r="C606" s="193">
        <f t="shared" si="42"/>
        <v>41025</v>
      </c>
      <c r="D606" s="193" t="s">
        <v>1602</v>
      </c>
      <c r="E606" s="907">
        <v>41025</v>
      </c>
      <c r="F606" s="194" t="s">
        <v>1518</v>
      </c>
      <c r="G606" s="498" t="s">
        <v>1012</v>
      </c>
      <c r="H606" s="7" t="s">
        <v>497</v>
      </c>
      <c r="I606" s="260">
        <v>366</v>
      </c>
      <c r="J606" s="260">
        <v>19372</v>
      </c>
      <c r="K606" s="38">
        <f t="shared" si="45"/>
        <v>7090152</v>
      </c>
      <c r="L606" s="196" t="s">
        <v>284</v>
      </c>
      <c r="M606" s="196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3"/>
      <c r="AB606" s="213"/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 t="shared" si="44"/>
        <v>4</v>
      </c>
      <c r="C607" s="193">
        <f t="shared" si="42"/>
        <v>41025</v>
      </c>
      <c r="D607" s="193" t="s">
        <v>1602</v>
      </c>
      <c r="E607" s="907">
        <v>41025</v>
      </c>
      <c r="F607" s="194" t="s">
        <v>1525</v>
      </c>
      <c r="G607" s="498" t="s">
        <v>1012</v>
      </c>
      <c r="H607" s="7" t="s">
        <v>497</v>
      </c>
      <c r="I607" s="260">
        <v>265</v>
      </c>
      <c r="J607" s="260">
        <v>15158</v>
      </c>
      <c r="K607" s="38">
        <f t="shared" si="45"/>
        <v>4016870</v>
      </c>
      <c r="L607" s="196" t="s">
        <v>284</v>
      </c>
      <c r="M607" s="196" t="s">
        <v>185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213"/>
      <c r="AB607" s="213"/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 t="shared" si="44"/>
        <v>4</v>
      </c>
      <c r="C608" s="193">
        <f t="shared" si="42"/>
        <v>41025</v>
      </c>
      <c r="D608" s="193" t="s">
        <v>1602</v>
      </c>
      <c r="E608" s="907">
        <v>41025</v>
      </c>
      <c r="F608" s="194" t="s">
        <v>1526</v>
      </c>
      <c r="G608" s="498" t="s">
        <v>1012</v>
      </c>
      <c r="H608" s="7" t="s">
        <v>497</v>
      </c>
      <c r="I608" s="260">
        <v>460</v>
      </c>
      <c r="J608" s="260">
        <v>21517</v>
      </c>
      <c r="K608" s="38">
        <f t="shared" si="45"/>
        <v>9897820</v>
      </c>
      <c r="L608" s="196" t="s">
        <v>284</v>
      </c>
      <c r="M608" s="196" t="s">
        <v>185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3"/>
      <c r="AB608" s="213"/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 t="shared" si="44"/>
        <v>4</v>
      </c>
      <c r="C609" s="193">
        <f t="shared" si="42"/>
        <v>41025</v>
      </c>
      <c r="D609" s="193" t="s">
        <v>1602</v>
      </c>
      <c r="E609" s="891">
        <v>41025</v>
      </c>
      <c r="F609" s="194" t="s">
        <v>556</v>
      </c>
      <c r="G609" s="496" t="s">
        <v>1569</v>
      </c>
      <c r="H609" s="7" t="s">
        <v>497</v>
      </c>
      <c r="I609" s="260"/>
      <c r="J609" s="260"/>
      <c r="K609" s="623">
        <v>6544787</v>
      </c>
      <c r="L609" s="196" t="s">
        <v>284</v>
      </c>
      <c r="M609" s="196" t="s">
        <v>496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914"/>
      <c r="AC609" s="914">
        <f>AB609-SUM(K599:K608)</f>
        <v>-65447866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 t="shared" si="44"/>
        <v>4</v>
      </c>
      <c r="C610" s="193">
        <v>41027</v>
      </c>
      <c r="D610" s="186" t="s">
        <v>467</v>
      </c>
      <c r="E610" s="193">
        <v>41027</v>
      </c>
      <c r="F610" s="194" t="s">
        <v>1396</v>
      </c>
      <c r="G610" s="498" t="s">
        <v>697</v>
      </c>
      <c r="H610" s="7" t="s">
        <v>437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3"/>
      <c r="AB610" s="614"/>
      <c r="AC610" s="857"/>
      <c r="AD610" s="857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 t="shared" si="44"/>
        <v>4</v>
      </c>
      <c r="C611" s="193">
        <v>41027</v>
      </c>
      <c r="D611" s="186" t="s">
        <v>467</v>
      </c>
      <c r="E611" s="193">
        <v>41027</v>
      </c>
      <c r="F611" s="194" t="s">
        <v>1397</v>
      </c>
      <c r="G611" s="498" t="s">
        <v>697</v>
      </c>
      <c r="H611" s="7" t="s">
        <v>437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3"/>
      <c r="AB611" s="614"/>
      <c r="AC611" s="857"/>
      <c r="AD611" s="857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 t="shared" si="44"/>
        <v>4</v>
      </c>
      <c r="C612" s="193">
        <v>41027</v>
      </c>
      <c r="D612" s="186" t="s">
        <v>467</v>
      </c>
      <c r="E612" s="193">
        <v>41027</v>
      </c>
      <c r="F612" s="194" t="s">
        <v>1398</v>
      </c>
      <c r="G612" s="498" t="s">
        <v>697</v>
      </c>
      <c r="H612" s="7" t="s">
        <v>437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3"/>
      <c r="AB612" s="614"/>
      <c r="AC612" s="857"/>
      <c r="AD612" s="857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 t="shared" si="44"/>
        <v>4</v>
      </c>
      <c r="C613" s="193">
        <v>41027</v>
      </c>
      <c r="D613" s="186" t="s">
        <v>467</v>
      </c>
      <c r="E613" s="193">
        <v>41027</v>
      </c>
      <c r="F613" s="194" t="s">
        <v>1399</v>
      </c>
      <c r="G613" s="498" t="s">
        <v>697</v>
      </c>
      <c r="H613" s="7" t="s">
        <v>437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3"/>
      <c r="AB613" s="614"/>
      <c r="AC613" s="857"/>
      <c r="AD613" s="857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 t="shared" si="44"/>
        <v>4</v>
      </c>
      <c r="C614" s="193">
        <v>41027</v>
      </c>
      <c r="D614" s="186" t="s">
        <v>467</v>
      </c>
      <c r="E614" s="193">
        <v>41027</v>
      </c>
      <c r="F614" s="194" t="s">
        <v>1400</v>
      </c>
      <c r="G614" s="498" t="s">
        <v>697</v>
      </c>
      <c r="H614" s="7" t="s">
        <v>437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3"/>
      <c r="AB614" s="614"/>
      <c r="AC614" s="857"/>
      <c r="AD614" s="857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 t="shared" si="44"/>
        <v>4</v>
      </c>
      <c r="C615" s="193">
        <v>41027</v>
      </c>
      <c r="D615" s="186" t="s">
        <v>467</v>
      </c>
      <c r="E615" s="193">
        <v>41027</v>
      </c>
      <c r="F615" s="194" t="s">
        <v>1283</v>
      </c>
      <c r="G615" s="498" t="s">
        <v>697</v>
      </c>
      <c r="H615" s="7" t="s">
        <v>437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3"/>
      <c r="AB615" s="614"/>
      <c r="AC615" s="857"/>
      <c r="AD615" s="857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 t="shared" si="44"/>
        <v>4</v>
      </c>
      <c r="C616" s="193">
        <v>41027</v>
      </c>
      <c r="D616" s="186" t="s">
        <v>467</v>
      </c>
      <c r="E616" s="193">
        <v>41027</v>
      </c>
      <c r="F616" s="194" t="s">
        <v>1284</v>
      </c>
      <c r="G616" s="498" t="s">
        <v>697</v>
      </c>
      <c r="H616" s="7" t="s">
        <v>437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3"/>
      <c r="AB616" s="614"/>
      <c r="AC616" s="857"/>
      <c r="AD616" s="857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 t="shared" si="44"/>
        <v>4</v>
      </c>
      <c r="C617" s="193">
        <v>41027</v>
      </c>
      <c r="D617" s="186" t="s">
        <v>467</v>
      </c>
      <c r="E617" s="841">
        <v>41027</v>
      </c>
      <c r="F617" s="191" t="s">
        <v>1282</v>
      </c>
      <c r="G617" s="498" t="s">
        <v>697</v>
      </c>
      <c r="H617" s="7" t="s">
        <v>437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3"/>
      <c r="AB617" s="614"/>
      <c r="AC617" s="857"/>
      <c r="AD617" s="857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 t="shared" si="44"/>
        <v>4</v>
      </c>
      <c r="C618" s="193">
        <v>41027</v>
      </c>
      <c r="D618" s="186" t="s">
        <v>467</v>
      </c>
      <c r="E618" s="841">
        <v>41027</v>
      </c>
      <c r="F618" s="191" t="s">
        <v>567</v>
      </c>
      <c r="G618" s="498" t="s">
        <v>697</v>
      </c>
      <c r="H618" s="7" t="s">
        <v>437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14">
        <v>4</v>
      </c>
      <c r="AB618" s="213"/>
      <c r="AC618" s="857"/>
      <c r="AD618" s="857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 t="shared" si="44"/>
        <v>4</v>
      </c>
      <c r="C619" s="193">
        <v>41027</v>
      </c>
      <c r="D619" s="186" t="s">
        <v>468</v>
      </c>
      <c r="E619" s="841">
        <v>41027</v>
      </c>
      <c r="F619" s="191" t="s">
        <v>1401</v>
      </c>
      <c r="G619" s="498" t="s">
        <v>698</v>
      </c>
      <c r="H619" s="7" t="s">
        <v>437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3"/>
      <c r="AB619" s="614"/>
      <c r="AC619" s="857"/>
      <c r="AD619" s="857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 t="shared" si="44"/>
        <v>4</v>
      </c>
      <c r="C620" s="193">
        <v>41027</v>
      </c>
      <c r="D620" s="186" t="s">
        <v>468</v>
      </c>
      <c r="E620" s="193">
        <v>41027</v>
      </c>
      <c r="F620" s="194" t="s">
        <v>1402</v>
      </c>
      <c r="G620" s="496" t="s">
        <v>698</v>
      </c>
      <c r="H620" s="7" t="s">
        <v>437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3"/>
      <c r="AB620" s="614"/>
      <c r="AC620" s="857"/>
      <c r="AD620" s="857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 t="shared" si="44"/>
        <v>4</v>
      </c>
      <c r="C621" s="193">
        <v>41027</v>
      </c>
      <c r="D621" s="186" t="s">
        <v>468</v>
      </c>
      <c r="E621" s="193">
        <v>41027</v>
      </c>
      <c r="F621" s="194" t="s">
        <v>1403</v>
      </c>
      <c r="G621" s="496" t="s">
        <v>698</v>
      </c>
      <c r="H621" s="7" t="s">
        <v>437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3"/>
      <c r="AB621" s="614"/>
      <c r="AC621" s="857"/>
      <c r="AD621" s="857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 t="shared" si="44"/>
        <v>4</v>
      </c>
      <c r="C622" s="193">
        <v>41027</v>
      </c>
      <c r="D622" s="186" t="s">
        <v>468</v>
      </c>
      <c r="E622" s="193">
        <v>41027</v>
      </c>
      <c r="F622" s="194" t="s">
        <v>1404</v>
      </c>
      <c r="G622" s="496" t="s">
        <v>698</v>
      </c>
      <c r="H622" s="7" t="s">
        <v>437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3"/>
      <c r="AB622" s="614"/>
      <c r="AC622" s="859"/>
      <c r="AD622" s="859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 t="shared" si="44"/>
        <v>4</v>
      </c>
      <c r="C623" s="193">
        <v>41027</v>
      </c>
      <c r="D623" s="186" t="s">
        <v>468</v>
      </c>
      <c r="E623" s="193">
        <v>41027</v>
      </c>
      <c r="F623" s="194" t="s">
        <v>1405</v>
      </c>
      <c r="G623" s="496" t="s">
        <v>698</v>
      </c>
      <c r="H623" s="7" t="s">
        <v>437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 t="shared" si="44"/>
        <v>4</v>
      </c>
      <c r="C624" s="186">
        <v>41027</v>
      </c>
      <c r="D624" s="186" t="s">
        <v>468</v>
      </c>
      <c r="E624" s="186">
        <v>41027</v>
      </c>
      <c r="F624" s="191" t="s">
        <v>1285</v>
      </c>
      <c r="G624" s="625" t="s">
        <v>698</v>
      </c>
      <c r="H624" s="7" t="s">
        <v>437</v>
      </c>
      <c r="I624" s="260">
        <v>460</v>
      </c>
      <c r="J624" s="260">
        <v>11150</v>
      </c>
      <c r="K624" s="623">
        <v>5129000</v>
      </c>
      <c r="L624" s="196" t="s">
        <v>169</v>
      </c>
      <c r="M624" s="624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44"/>
        <v>4</v>
      </c>
      <c r="C625" s="186">
        <v>41027</v>
      </c>
      <c r="D625" s="186" t="s">
        <v>468</v>
      </c>
      <c r="E625" s="186">
        <v>41027</v>
      </c>
      <c r="F625" s="191" t="s">
        <v>1286</v>
      </c>
      <c r="G625" s="625" t="s">
        <v>698</v>
      </c>
      <c r="H625" s="7" t="s">
        <v>437</v>
      </c>
      <c r="I625" s="260">
        <v>66</v>
      </c>
      <c r="J625" s="260">
        <v>19846</v>
      </c>
      <c r="K625" s="623">
        <v>1309836</v>
      </c>
      <c r="L625" s="196" t="s">
        <v>169</v>
      </c>
      <c r="M625" s="624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si="44"/>
        <v>4</v>
      </c>
      <c r="C626" s="186">
        <v>41027</v>
      </c>
      <c r="D626" s="186" t="s">
        <v>468</v>
      </c>
      <c r="E626" s="186">
        <v>41027</v>
      </c>
      <c r="F626" s="191" t="s">
        <v>1287</v>
      </c>
      <c r="G626" s="625" t="s">
        <v>698</v>
      </c>
      <c r="H626" s="7" t="s">
        <v>437</v>
      </c>
      <c r="I626" s="260">
        <v>240</v>
      </c>
      <c r="J626" s="260">
        <v>21089</v>
      </c>
      <c r="K626" s="623">
        <v>5061360</v>
      </c>
      <c r="L626" s="196" t="s">
        <v>169</v>
      </c>
      <c r="M626" s="624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44"/>
        <v>4</v>
      </c>
      <c r="C627" s="186">
        <v>41027</v>
      </c>
      <c r="D627" s="186" t="s">
        <v>468</v>
      </c>
      <c r="E627" s="186">
        <v>41027</v>
      </c>
      <c r="F627" s="191" t="s">
        <v>567</v>
      </c>
      <c r="G627" s="625" t="s">
        <v>698</v>
      </c>
      <c r="H627" s="7" t="s">
        <v>437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44"/>
        <v>4</v>
      </c>
      <c r="C628" s="186">
        <v>41027</v>
      </c>
      <c r="D628" s="186" t="s">
        <v>469</v>
      </c>
      <c r="E628" s="186">
        <v>41027</v>
      </c>
      <c r="F628" s="191" t="s">
        <v>1406</v>
      </c>
      <c r="G628" s="625" t="s">
        <v>699</v>
      </c>
      <c r="H628" s="7" t="s">
        <v>437</v>
      </c>
      <c r="I628" s="260">
        <v>100</v>
      </c>
      <c r="J628" s="260">
        <v>5928</v>
      </c>
      <c r="K628" s="623">
        <v>592800</v>
      </c>
      <c r="L628" s="196" t="s">
        <v>169</v>
      </c>
      <c r="M628" s="624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44"/>
        <v>4</v>
      </c>
      <c r="C629" s="186">
        <v>41027</v>
      </c>
      <c r="D629" s="186" t="s">
        <v>469</v>
      </c>
      <c r="E629" s="186">
        <v>41027</v>
      </c>
      <c r="F629" s="191" t="s">
        <v>1407</v>
      </c>
      <c r="G629" s="625" t="s">
        <v>699</v>
      </c>
      <c r="H629" s="7" t="s">
        <v>437</v>
      </c>
      <c r="I629" s="260">
        <v>100</v>
      </c>
      <c r="J629" s="260">
        <v>6413</v>
      </c>
      <c r="K629" s="623">
        <v>641300</v>
      </c>
      <c r="L629" s="196" t="s">
        <v>169</v>
      </c>
      <c r="M629" s="624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44"/>
        <v>4</v>
      </c>
      <c r="C630" s="186">
        <v>41027</v>
      </c>
      <c r="D630" s="186" t="s">
        <v>469</v>
      </c>
      <c r="E630" s="186">
        <v>41027</v>
      </c>
      <c r="F630" s="191" t="s">
        <v>1408</v>
      </c>
      <c r="G630" s="625" t="s">
        <v>699</v>
      </c>
      <c r="H630" s="7" t="s">
        <v>437</v>
      </c>
      <c r="I630" s="260">
        <v>100</v>
      </c>
      <c r="J630" s="260">
        <v>6783</v>
      </c>
      <c r="K630" s="623">
        <v>678300</v>
      </c>
      <c r="L630" s="196" t="s">
        <v>169</v>
      </c>
      <c r="M630" s="624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44"/>
        <v>4</v>
      </c>
      <c r="C631" s="193">
        <v>41027</v>
      </c>
      <c r="D631" s="186" t="s">
        <v>469</v>
      </c>
      <c r="E631" s="193">
        <v>41027</v>
      </c>
      <c r="F631" s="194" t="s">
        <v>1409</v>
      </c>
      <c r="G631" s="498" t="s">
        <v>699</v>
      </c>
      <c r="H631" s="7" t="s">
        <v>437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44"/>
        <v>4</v>
      </c>
      <c r="C632" s="193">
        <v>41027</v>
      </c>
      <c r="D632" s="186" t="s">
        <v>469</v>
      </c>
      <c r="E632" s="193">
        <v>41027</v>
      </c>
      <c r="F632" s="194" t="s">
        <v>1410</v>
      </c>
      <c r="G632" s="498" t="s">
        <v>699</v>
      </c>
      <c r="H632" s="7" t="s">
        <v>437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44"/>
        <v>4</v>
      </c>
      <c r="C633" s="186">
        <v>41027</v>
      </c>
      <c r="D633" s="186" t="s">
        <v>469</v>
      </c>
      <c r="E633" s="186">
        <v>41027</v>
      </c>
      <c r="F633" s="191" t="s">
        <v>1411</v>
      </c>
      <c r="G633" s="625" t="s">
        <v>699</v>
      </c>
      <c r="H633" s="7" t="s">
        <v>437</v>
      </c>
      <c r="I633" s="260">
        <v>250</v>
      </c>
      <c r="J633" s="260">
        <v>8505</v>
      </c>
      <c r="K633" s="623">
        <v>2126250</v>
      </c>
      <c r="L633" s="196" t="s">
        <v>169</v>
      </c>
      <c r="M633" s="624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44"/>
        <v>4</v>
      </c>
      <c r="C634" s="186">
        <v>41027</v>
      </c>
      <c r="D634" s="186" t="s">
        <v>469</v>
      </c>
      <c r="E634" s="186">
        <v>41027</v>
      </c>
      <c r="F634" s="191" t="s">
        <v>1412</v>
      </c>
      <c r="G634" s="625" t="s">
        <v>699</v>
      </c>
      <c r="H634" s="7" t="s">
        <v>437</v>
      </c>
      <c r="I634" s="260">
        <v>195</v>
      </c>
      <c r="J634" s="260">
        <v>12241</v>
      </c>
      <c r="K634" s="623">
        <v>2386995</v>
      </c>
      <c r="L634" s="196" t="s">
        <v>169</v>
      </c>
      <c r="M634" s="624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44"/>
        <v>4</v>
      </c>
      <c r="C635" s="186">
        <v>41027</v>
      </c>
      <c r="D635" s="186" t="s">
        <v>469</v>
      </c>
      <c r="E635" s="186">
        <v>41027</v>
      </c>
      <c r="F635" s="191" t="s">
        <v>1288</v>
      </c>
      <c r="G635" s="625" t="s">
        <v>699</v>
      </c>
      <c r="H635" s="7" t="s">
        <v>437</v>
      </c>
      <c r="I635" s="260">
        <v>100</v>
      </c>
      <c r="J635" s="260">
        <v>22361</v>
      </c>
      <c r="K635" s="623">
        <v>2236100</v>
      </c>
      <c r="L635" s="196" t="s">
        <v>169</v>
      </c>
      <c r="M635" s="624" t="s">
        <v>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44"/>
        <v>4</v>
      </c>
      <c r="C636" s="193">
        <v>41027</v>
      </c>
      <c r="D636" s="186" t="s">
        <v>469</v>
      </c>
      <c r="E636" s="193">
        <v>41027</v>
      </c>
      <c r="F636" s="194" t="s">
        <v>567</v>
      </c>
      <c r="G636" s="498" t="s">
        <v>699</v>
      </c>
      <c r="H636" s="7" t="s">
        <v>437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/>
      </c>
      <c r="B637" s="36">
        <f t="shared" si="44"/>
        <v>4</v>
      </c>
      <c r="C637" s="193">
        <v>41027</v>
      </c>
      <c r="D637" s="186" t="s">
        <v>438</v>
      </c>
      <c r="E637" s="193">
        <v>41027</v>
      </c>
      <c r="F637" s="194" t="s">
        <v>401</v>
      </c>
      <c r="G637" s="498" t="s">
        <v>699</v>
      </c>
      <c r="H637" s="7" t="s">
        <v>437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>x</v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44"/>
        <v>4</v>
      </c>
      <c r="C638" s="193">
        <v>41027</v>
      </c>
      <c r="D638" s="186" t="s">
        <v>470</v>
      </c>
      <c r="E638" s="193">
        <v>41027</v>
      </c>
      <c r="F638" s="194" t="s">
        <v>1388</v>
      </c>
      <c r="G638" s="498" t="s">
        <v>700</v>
      </c>
      <c r="H638" s="7" t="s">
        <v>437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44"/>
        <v>4</v>
      </c>
      <c r="C639" s="193">
        <v>41027</v>
      </c>
      <c r="D639" s="186" t="s">
        <v>470</v>
      </c>
      <c r="E639" s="841">
        <v>41027</v>
      </c>
      <c r="F639" s="191" t="s">
        <v>1413</v>
      </c>
      <c r="G639" s="498" t="s">
        <v>700</v>
      </c>
      <c r="H639" s="7" t="s">
        <v>437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44"/>
        <v>4</v>
      </c>
      <c r="C640" s="193">
        <v>41027</v>
      </c>
      <c r="D640" s="186" t="s">
        <v>470</v>
      </c>
      <c r="E640" s="841">
        <v>41027</v>
      </c>
      <c r="F640" s="191" t="s">
        <v>1289</v>
      </c>
      <c r="G640" s="498" t="s">
        <v>700</v>
      </c>
      <c r="H640" s="7" t="s">
        <v>437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 t="shared" si="44"/>
        <v>4</v>
      </c>
      <c r="C641" s="193">
        <v>41027</v>
      </c>
      <c r="D641" s="186" t="s">
        <v>470</v>
      </c>
      <c r="E641" s="841">
        <v>41027</v>
      </c>
      <c r="F641" s="194" t="s">
        <v>1290</v>
      </c>
      <c r="G641" s="498" t="s">
        <v>700</v>
      </c>
      <c r="H641" s="7" t="s">
        <v>437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 t="shared" si="44"/>
        <v>4</v>
      </c>
      <c r="C642" s="186">
        <v>41027</v>
      </c>
      <c r="D642" s="186" t="s">
        <v>470</v>
      </c>
      <c r="E642" s="186">
        <v>41027</v>
      </c>
      <c r="F642" s="191" t="s">
        <v>1291</v>
      </c>
      <c r="G642" s="625" t="s">
        <v>700</v>
      </c>
      <c r="H642" s="7" t="s">
        <v>437</v>
      </c>
      <c r="I642" s="260">
        <v>500</v>
      </c>
      <c r="J642" s="260">
        <v>23149</v>
      </c>
      <c r="K642" s="623">
        <v>11574500</v>
      </c>
      <c r="L642" s="196" t="s">
        <v>169</v>
      </c>
      <c r="M642" s="62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 t="shared" si="44"/>
        <v>4</v>
      </c>
      <c r="C643" s="193">
        <v>41027</v>
      </c>
      <c r="D643" s="186" t="s">
        <v>470</v>
      </c>
      <c r="E643" s="193">
        <v>41027</v>
      </c>
      <c r="F643" s="194" t="s">
        <v>1292</v>
      </c>
      <c r="G643" s="498" t="s">
        <v>700</v>
      </c>
      <c r="H643" s="7" t="s">
        <v>437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 t="shared" si="44"/>
        <v>4</v>
      </c>
      <c r="C644" s="193">
        <v>41027</v>
      </c>
      <c r="D644" s="186" t="s">
        <v>470</v>
      </c>
      <c r="E644" s="193">
        <v>41027</v>
      </c>
      <c r="F644" s="194" t="s">
        <v>567</v>
      </c>
      <c r="G644" s="498" t="s">
        <v>700</v>
      </c>
      <c r="H644" s="7" t="s">
        <v>437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 t="shared" si="44"/>
        <v>4</v>
      </c>
      <c r="C645" s="193">
        <f t="shared" ref="C645:C665" si="46">E645</f>
        <v>41028</v>
      </c>
      <c r="D645" s="193" t="s">
        <v>1603</v>
      </c>
      <c r="E645" s="907">
        <v>41028</v>
      </c>
      <c r="F645" s="194" t="s">
        <v>1548</v>
      </c>
      <c r="G645" s="906" t="s">
        <v>1570</v>
      </c>
      <c r="H645" s="7" t="s">
        <v>497</v>
      </c>
      <c r="I645" s="260">
        <v>250</v>
      </c>
      <c r="J645" s="905">
        <v>20399</v>
      </c>
      <c r="K645" s="38">
        <f t="shared" ref="K645:K655" si="47">ROUND(I645*J645,0)</f>
        <v>5099750</v>
      </c>
      <c r="L645" s="196" t="s">
        <v>284</v>
      </c>
      <c r="M645" s="196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3"/>
      <c r="AB645" s="213"/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 t="shared" si="44"/>
        <v>4</v>
      </c>
      <c r="C646" s="193">
        <f t="shared" si="46"/>
        <v>41028</v>
      </c>
      <c r="D646" s="193" t="s">
        <v>1603</v>
      </c>
      <c r="E646" s="907">
        <v>41028</v>
      </c>
      <c r="F646" s="194" t="s">
        <v>1517</v>
      </c>
      <c r="G646" s="906" t="s">
        <v>1570</v>
      </c>
      <c r="H646" s="7" t="s">
        <v>497</v>
      </c>
      <c r="I646" s="260">
        <v>450</v>
      </c>
      <c r="J646" s="260">
        <v>11990</v>
      </c>
      <c r="K646" s="38">
        <f t="shared" si="47"/>
        <v>5395500</v>
      </c>
      <c r="L646" s="196" t="s">
        <v>284</v>
      </c>
      <c r="M646" s="196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3"/>
      <c r="AB646" s="213"/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 t="shared" si="44"/>
        <v>4</v>
      </c>
      <c r="C647" s="193">
        <f t="shared" si="46"/>
        <v>41028</v>
      </c>
      <c r="D647" s="193" t="s">
        <v>1603</v>
      </c>
      <c r="E647" s="907">
        <v>41028</v>
      </c>
      <c r="F647" s="194" t="s">
        <v>1542</v>
      </c>
      <c r="G647" s="906" t="s">
        <v>1570</v>
      </c>
      <c r="H647" s="7" t="s">
        <v>497</v>
      </c>
      <c r="I647" s="260">
        <v>180</v>
      </c>
      <c r="J647" s="260">
        <v>12439</v>
      </c>
      <c r="K647" s="38">
        <f t="shared" si="47"/>
        <v>2239020</v>
      </c>
      <c r="L647" s="196" t="s">
        <v>284</v>
      </c>
      <c r="M647" s="196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3"/>
      <c r="AB647" s="213"/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 t="shared" si="44"/>
        <v>4</v>
      </c>
      <c r="C648" s="193">
        <f t="shared" si="46"/>
        <v>41028</v>
      </c>
      <c r="D648" s="193" t="s">
        <v>1603</v>
      </c>
      <c r="E648" s="907">
        <v>41028</v>
      </c>
      <c r="F648" s="194" t="s">
        <v>1517</v>
      </c>
      <c r="G648" s="906" t="s">
        <v>1570</v>
      </c>
      <c r="H648" s="7" t="s">
        <v>497</v>
      </c>
      <c r="I648" s="260">
        <v>879</v>
      </c>
      <c r="J648" s="260">
        <v>11990</v>
      </c>
      <c r="K648" s="38">
        <f t="shared" si="47"/>
        <v>10539210</v>
      </c>
      <c r="L648" s="196" t="s">
        <v>284</v>
      </c>
      <c r="M648" s="196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3"/>
      <c r="AB648" s="213"/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 t="shared" si="44"/>
        <v>4</v>
      </c>
      <c r="C649" s="193">
        <f t="shared" si="46"/>
        <v>41028</v>
      </c>
      <c r="D649" s="193" t="s">
        <v>1603</v>
      </c>
      <c r="E649" s="907">
        <v>41028</v>
      </c>
      <c r="F649" s="194" t="s">
        <v>1544</v>
      </c>
      <c r="G649" s="906" t="s">
        <v>1570</v>
      </c>
      <c r="H649" s="7" t="s">
        <v>497</v>
      </c>
      <c r="I649" s="260">
        <v>506</v>
      </c>
      <c r="J649" s="260">
        <v>12077.968000000001</v>
      </c>
      <c r="K649" s="38">
        <f t="shared" si="47"/>
        <v>6111452</v>
      </c>
      <c r="L649" s="196" t="s">
        <v>284</v>
      </c>
      <c r="M649" s="196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3"/>
      <c r="AB649" s="213"/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 t="shared" si="44"/>
        <v>4</v>
      </c>
      <c r="C650" s="193">
        <f t="shared" si="46"/>
        <v>41028</v>
      </c>
      <c r="D650" s="193" t="s">
        <v>1603</v>
      </c>
      <c r="E650" s="907">
        <v>41028</v>
      </c>
      <c r="F650" s="194" t="s">
        <v>1545</v>
      </c>
      <c r="G650" s="906" t="s">
        <v>1570</v>
      </c>
      <c r="H650" s="7" t="s">
        <v>497</v>
      </c>
      <c r="I650" s="260">
        <v>793</v>
      </c>
      <c r="J650" s="260">
        <v>15916</v>
      </c>
      <c r="K650" s="38">
        <f t="shared" si="47"/>
        <v>12621388</v>
      </c>
      <c r="L650" s="196" t="s">
        <v>284</v>
      </c>
      <c r="M650" s="196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3"/>
      <c r="AB650" s="213"/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 t="shared" si="44"/>
        <v>4</v>
      </c>
      <c r="C651" s="193">
        <f t="shared" si="46"/>
        <v>41028</v>
      </c>
      <c r="D651" s="193" t="s">
        <v>1603</v>
      </c>
      <c r="E651" s="907">
        <v>41028</v>
      </c>
      <c r="F651" s="194" t="s">
        <v>1546</v>
      </c>
      <c r="G651" s="906" t="s">
        <v>1570</v>
      </c>
      <c r="H651" s="7" t="s">
        <v>497</v>
      </c>
      <c r="I651" s="260">
        <f>215+645</f>
        <v>860</v>
      </c>
      <c r="J651" s="260">
        <v>16005</v>
      </c>
      <c r="K651" s="38">
        <f t="shared" si="47"/>
        <v>13764300</v>
      </c>
      <c r="L651" s="196" t="s">
        <v>284</v>
      </c>
      <c r="M651" s="196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3"/>
      <c r="AB651" s="213"/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 t="shared" si="44"/>
        <v>4</v>
      </c>
      <c r="C652" s="193">
        <f t="shared" si="46"/>
        <v>41028</v>
      </c>
      <c r="D652" s="193" t="s">
        <v>1603</v>
      </c>
      <c r="E652" s="907">
        <v>41028</v>
      </c>
      <c r="F652" s="194" t="s">
        <v>1547</v>
      </c>
      <c r="G652" s="906" t="s">
        <v>1570</v>
      </c>
      <c r="H652" s="7" t="s">
        <v>497</v>
      </c>
      <c r="I652" s="260">
        <v>356</v>
      </c>
      <c r="J652" s="262">
        <v>11928</v>
      </c>
      <c r="K652" s="38">
        <f t="shared" si="47"/>
        <v>4246368</v>
      </c>
      <c r="L652" s="196" t="s">
        <v>284</v>
      </c>
      <c r="M652" s="196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3"/>
      <c r="AB652" s="213"/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 t="shared" si="44"/>
        <v>4</v>
      </c>
      <c r="C653" s="193">
        <f t="shared" si="46"/>
        <v>41028</v>
      </c>
      <c r="D653" s="193" t="s">
        <v>1603</v>
      </c>
      <c r="E653" s="907">
        <v>41028</v>
      </c>
      <c r="F653" s="194" t="s">
        <v>1544</v>
      </c>
      <c r="G653" s="906" t="s">
        <v>1570</v>
      </c>
      <c r="H653" s="7" t="s">
        <v>497</v>
      </c>
      <c r="I653" s="260">
        <v>350</v>
      </c>
      <c r="J653" s="260">
        <v>12078</v>
      </c>
      <c r="K653" s="38">
        <f t="shared" si="47"/>
        <v>4227300</v>
      </c>
      <c r="L653" s="196" t="s">
        <v>284</v>
      </c>
      <c r="M653" s="196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3"/>
      <c r="AB653" s="213"/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 t="shared" si="44"/>
        <v>4</v>
      </c>
      <c r="C654" s="193">
        <f t="shared" si="46"/>
        <v>41028</v>
      </c>
      <c r="D654" s="193" t="s">
        <v>1603</v>
      </c>
      <c r="E654" s="907">
        <v>41028</v>
      </c>
      <c r="F654" s="194" t="s">
        <v>1545</v>
      </c>
      <c r="G654" s="906" t="s">
        <v>1570</v>
      </c>
      <c r="H654" s="7" t="s">
        <v>497</v>
      </c>
      <c r="I654" s="260">
        <v>452</v>
      </c>
      <c r="J654" s="260">
        <v>15916</v>
      </c>
      <c r="K654" s="38">
        <f t="shared" si="47"/>
        <v>7194032</v>
      </c>
      <c r="L654" s="196" t="s">
        <v>284</v>
      </c>
      <c r="M654" s="196" t="s">
        <v>185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3"/>
      <c r="AB654" s="213"/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 t="shared" si="44"/>
        <v>4</v>
      </c>
      <c r="C655" s="193">
        <f t="shared" si="46"/>
        <v>41028</v>
      </c>
      <c r="D655" s="193" t="s">
        <v>1603</v>
      </c>
      <c r="E655" s="907">
        <v>41028</v>
      </c>
      <c r="F655" s="194" t="s">
        <v>1546</v>
      </c>
      <c r="G655" s="906" t="s">
        <v>1570</v>
      </c>
      <c r="H655" s="7" t="s">
        <v>497</v>
      </c>
      <c r="I655" s="260">
        <v>972</v>
      </c>
      <c r="J655" s="260">
        <v>16005</v>
      </c>
      <c r="K655" s="38">
        <f t="shared" si="47"/>
        <v>15556860</v>
      </c>
      <c r="L655" s="196" t="s">
        <v>284</v>
      </c>
      <c r="M655" s="196" t="s">
        <v>185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3"/>
      <c r="AB655" s="213"/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 t="shared" si="44"/>
        <v>4</v>
      </c>
      <c r="C656" s="193">
        <f t="shared" si="46"/>
        <v>41028</v>
      </c>
      <c r="D656" s="193" t="s">
        <v>1603</v>
      </c>
      <c r="E656" s="891">
        <v>41028</v>
      </c>
      <c r="F656" s="194" t="s">
        <v>556</v>
      </c>
      <c r="G656" s="906" t="s">
        <v>1570</v>
      </c>
      <c r="H656" s="7" t="s">
        <v>497</v>
      </c>
      <c r="I656" s="260"/>
      <c r="J656" s="260"/>
      <c r="K656" s="623">
        <v>8699518</v>
      </c>
      <c r="L656" s="196" t="s">
        <v>284</v>
      </c>
      <c r="M656" s="196" t="s">
        <v>496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B656" s="914"/>
      <c r="AC656" s="914">
        <f>AB656-SUM(K645:K655)</f>
        <v>-86995180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 t="shared" si="44"/>
        <v>4</v>
      </c>
      <c r="C657" s="748">
        <f t="shared" si="46"/>
        <v>41029</v>
      </c>
      <c r="D657" s="748" t="s">
        <v>368</v>
      </c>
      <c r="E657" s="861">
        <v>41029</v>
      </c>
      <c r="F657" s="749" t="s">
        <v>1587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 t="shared" si="44"/>
        <v>4</v>
      </c>
      <c r="C658" s="748">
        <f t="shared" si="46"/>
        <v>41029</v>
      </c>
      <c r="D658" s="748" t="s">
        <v>368</v>
      </c>
      <c r="E658" s="861">
        <v>41029</v>
      </c>
      <c r="F658" s="749" t="s">
        <v>512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/>
      </c>
      <c r="B659" s="36">
        <f t="shared" si="44"/>
        <v>4</v>
      </c>
      <c r="C659" s="748">
        <f t="shared" si="46"/>
        <v>41029</v>
      </c>
      <c r="D659" s="748" t="s">
        <v>439</v>
      </c>
      <c r="E659" s="861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287</v>
      </c>
      <c r="M659" s="752" t="s">
        <v>48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>x</v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 t="shared" si="44"/>
        <v>5</v>
      </c>
      <c r="C660" s="193">
        <f t="shared" si="46"/>
        <v>41031</v>
      </c>
      <c r="D660" s="193" t="s">
        <v>1604</v>
      </c>
      <c r="E660" s="186">
        <v>41031</v>
      </c>
      <c r="F660" s="191" t="s">
        <v>1209</v>
      </c>
      <c r="G660" s="496" t="s">
        <v>981</v>
      </c>
      <c r="H660" s="195" t="s">
        <v>982</v>
      </c>
      <c r="I660" s="260">
        <v>200</v>
      </c>
      <c r="J660" s="260">
        <v>18915</v>
      </c>
      <c r="K660" s="623">
        <f>ROUND(I660*J660,0)</f>
        <v>3783000</v>
      </c>
      <c r="L660" s="196" t="s">
        <v>284</v>
      </c>
      <c r="M660" s="196" t="s">
        <v>185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3"/>
      <c r="AB660" s="213"/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 t="shared" si="44"/>
        <v>5</v>
      </c>
      <c r="C661" s="193">
        <f t="shared" si="46"/>
        <v>41031</v>
      </c>
      <c r="D661" s="193" t="s">
        <v>1604</v>
      </c>
      <c r="E661" s="186">
        <v>41031</v>
      </c>
      <c r="F661" s="191" t="s">
        <v>1234</v>
      </c>
      <c r="G661" s="496" t="s">
        <v>981</v>
      </c>
      <c r="H661" s="195" t="s">
        <v>982</v>
      </c>
      <c r="I661" s="260">
        <v>100</v>
      </c>
      <c r="J661" s="260">
        <v>12386</v>
      </c>
      <c r="K661" s="623">
        <f>ROUND(I661*J661,0)</f>
        <v>1238600</v>
      </c>
      <c r="L661" s="196" t="s">
        <v>284</v>
      </c>
      <c r="M661" s="196" t="s">
        <v>185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3"/>
      <c r="AB661" s="213"/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 t="shared" si="44"/>
        <v>5</v>
      </c>
      <c r="C662" s="193">
        <f t="shared" si="46"/>
        <v>41031</v>
      </c>
      <c r="D662" s="193" t="s">
        <v>1604</v>
      </c>
      <c r="E662" s="891">
        <v>41031</v>
      </c>
      <c r="F662" s="194" t="s">
        <v>556</v>
      </c>
      <c r="G662" s="496" t="s">
        <v>981</v>
      </c>
      <c r="H662" s="881" t="s">
        <v>982</v>
      </c>
      <c r="I662" s="260"/>
      <c r="J662" s="260"/>
      <c r="K662" s="623">
        <v>502160</v>
      </c>
      <c r="L662" s="196" t="s">
        <v>284</v>
      </c>
      <c r="M662" s="196" t="s">
        <v>496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/>
      </c>
      <c r="B663" s="36">
        <f t="shared" ref="B663:B726" si="48">IF(C663&lt;&gt;"",MONTH(C663),"")</f>
        <v>5</v>
      </c>
      <c r="C663" s="193">
        <f t="shared" si="46"/>
        <v>41031</v>
      </c>
      <c r="D663" s="193" t="s">
        <v>1646</v>
      </c>
      <c r="E663" s="891">
        <v>41031</v>
      </c>
      <c r="F663" s="194" t="s">
        <v>366</v>
      </c>
      <c r="G663" s="496" t="s">
        <v>981</v>
      </c>
      <c r="H663" s="881" t="s">
        <v>982</v>
      </c>
      <c r="I663" s="260"/>
      <c r="J663" s="260"/>
      <c r="K663" s="623">
        <v>5523760</v>
      </c>
      <c r="L663" s="196" t="s">
        <v>48</v>
      </c>
      <c r="M663" s="196" t="s">
        <v>284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/>
      </c>
      <c r="B664" s="36">
        <f t="shared" si="48"/>
        <v>5</v>
      </c>
      <c r="C664" s="193">
        <f t="shared" si="46"/>
        <v>41032</v>
      </c>
      <c r="D664" s="186" t="s">
        <v>440</v>
      </c>
      <c r="E664" s="193">
        <v>41032</v>
      </c>
      <c r="F664" s="191" t="s">
        <v>590</v>
      </c>
      <c r="G664" s="496" t="s">
        <v>1473</v>
      </c>
      <c r="H664" s="7" t="s">
        <v>592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>x</v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/>
      </c>
      <c r="B665" s="36">
        <f t="shared" si="48"/>
        <v>5</v>
      </c>
      <c r="C665" s="193">
        <f t="shared" si="46"/>
        <v>41032</v>
      </c>
      <c r="D665" s="186" t="s">
        <v>440</v>
      </c>
      <c r="E665" s="193">
        <v>41032</v>
      </c>
      <c r="F665" s="191" t="s">
        <v>593</v>
      </c>
      <c r="G665" s="496" t="s">
        <v>1473</v>
      </c>
      <c r="H665" s="7" t="s">
        <v>592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 t="shared" si="48"/>
        <v>5</v>
      </c>
      <c r="C666" s="193">
        <v>41032</v>
      </c>
      <c r="D666" s="186" t="s">
        <v>364</v>
      </c>
      <c r="E666" s="841">
        <v>41032</v>
      </c>
      <c r="F666" s="194" t="s">
        <v>366</v>
      </c>
      <c r="G666" s="498" t="s">
        <v>362</v>
      </c>
      <c r="H666" s="195" t="s">
        <v>701</v>
      </c>
      <c r="I666" s="260"/>
      <c r="J666" s="260"/>
      <c r="K666" s="38">
        <v>13717688</v>
      </c>
      <c r="L666" s="196" t="s">
        <v>24</v>
      </c>
      <c r="M666" s="196" t="s">
        <v>284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 t="shared" si="48"/>
        <v>5</v>
      </c>
      <c r="C667" s="193">
        <v>41032</v>
      </c>
      <c r="D667" s="186" t="s">
        <v>364</v>
      </c>
      <c r="E667" s="841">
        <v>41032</v>
      </c>
      <c r="F667" s="194" t="s">
        <v>366</v>
      </c>
      <c r="G667" s="498" t="s">
        <v>362</v>
      </c>
      <c r="H667" s="7" t="s">
        <v>501</v>
      </c>
      <c r="I667" s="260"/>
      <c r="J667" s="260"/>
      <c r="K667" s="38">
        <v>17841120</v>
      </c>
      <c r="L667" s="196" t="s">
        <v>24</v>
      </c>
      <c r="M667" s="196" t="s">
        <v>284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 t="shared" si="48"/>
        <v>5</v>
      </c>
      <c r="C668" s="193">
        <f t="shared" ref="C668:C680" si="49">E668</f>
        <v>41032</v>
      </c>
      <c r="D668" s="193" t="s">
        <v>1605</v>
      </c>
      <c r="E668" s="186">
        <v>41032</v>
      </c>
      <c r="F668" s="191" t="s">
        <v>1208</v>
      </c>
      <c r="G668" s="496" t="s">
        <v>983</v>
      </c>
      <c r="H668" s="195" t="s">
        <v>597</v>
      </c>
      <c r="I668" s="260">
        <v>317</v>
      </c>
      <c r="J668" s="260">
        <v>15720</v>
      </c>
      <c r="K668" s="623">
        <f>ROUND(I668*J668,0)</f>
        <v>4983240</v>
      </c>
      <c r="L668" s="196" t="s">
        <v>284</v>
      </c>
      <c r="M668" s="196" t="s">
        <v>185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3"/>
      <c r="AB668" s="213"/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 t="shared" si="48"/>
        <v>5</v>
      </c>
      <c r="C669" s="193">
        <f t="shared" si="49"/>
        <v>41032</v>
      </c>
      <c r="D669" s="193" t="s">
        <v>1605</v>
      </c>
      <c r="E669" s="891">
        <v>41032</v>
      </c>
      <c r="F669" s="194" t="s">
        <v>556</v>
      </c>
      <c r="G669" s="496" t="s">
        <v>983</v>
      </c>
      <c r="H669" s="195" t="s">
        <v>597</v>
      </c>
      <c r="I669" s="260"/>
      <c r="J669" s="260"/>
      <c r="K669" s="623">
        <v>498324</v>
      </c>
      <c r="L669" s="196" t="s">
        <v>284</v>
      </c>
      <c r="M669" s="196" t="s">
        <v>496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/>
      </c>
      <c r="B670" s="36">
        <f t="shared" si="48"/>
        <v>5</v>
      </c>
      <c r="C670" s="193">
        <f t="shared" si="49"/>
        <v>41032</v>
      </c>
      <c r="D670" s="193" t="s">
        <v>1647</v>
      </c>
      <c r="E670" s="891">
        <v>41032</v>
      </c>
      <c r="F670" s="194" t="s">
        <v>366</v>
      </c>
      <c r="G670" s="496"/>
      <c r="H670" s="195" t="s">
        <v>597</v>
      </c>
      <c r="I670" s="260"/>
      <c r="J670" s="260"/>
      <c r="K670" s="623">
        <v>6665164</v>
      </c>
      <c r="L670" s="196" t="s">
        <v>48</v>
      </c>
      <c r="M670" s="196" t="s">
        <v>284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>x</v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 t="shared" si="48"/>
        <v>5</v>
      </c>
      <c r="C671" s="193">
        <f t="shared" si="49"/>
        <v>41033</v>
      </c>
      <c r="D671" s="193" t="s">
        <v>1606</v>
      </c>
      <c r="E671" s="186">
        <v>41033</v>
      </c>
      <c r="F671" s="191" t="s">
        <v>1151</v>
      </c>
      <c r="G671" s="496" t="s">
        <v>984</v>
      </c>
      <c r="H671" s="195" t="s">
        <v>985</v>
      </c>
      <c r="I671" s="260">
        <v>305</v>
      </c>
      <c r="J671" s="260">
        <v>1638</v>
      </c>
      <c r="K671" s="623">
        <f>ROUND(I671*J671,0)</f>
        <v>499590</v>
      </c>
      <c r="L671" s="196" t="s">
        <v>284</v>
      </c>
      <c r="M671" s="196" t="s">
        <v>185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213"/>
      <c r="AB671" s="213"/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 t="shared" si="48"/>
        <v>5</v>
      </c>
      <c r="C672" s="193">
        <f t="shared" si="49"/>
        <v>41033</v>
      </c>
      <c r="D672" s="193" t="s">
        <v>1606</v>
      </c>
      <c r="E672" s="186">
        <v>41033</v>
      </c>
      <c r="F672" s="191" t="s">
        <v>1207</v>
      </c>
      <c r="G672" s="496" t="s">
        <v>984</v>
      </c>
      <c r="H672" s="195" t="s">
        <v>985</v>
      </c>
      <c r="I672" s="260">
        <v>188</v>
      </c>
      <c r="J672" s="260">
        <v>13630</v>
      </c>
      <c r="K672" s="623">
        <f>ROUND(I672*J672,0)</f>
        <v>2562440</v>
      </c>
      <c r="L672" s="196" t="s">
        <v>284</v>
      </c>
      <c r="M672" s="196" t="s">
        <v>185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213"/>
      <c r="AB672" s="213"/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 t="shared" si="48"/>
        <v>5</v>
      </c>
      <c r="C673" s="193">
        <f t="shared" si="49"/>
        <v>41033</v>
      </c>
      <c r="D673" s="193" t="s">
        <v>1606</v>
      </c>
      <c r="E673" s="891">
        <v>41033</v>
      </c>
      <c r="F673" s="194" t="s">
        <v>556</v>
      </c>
      <c r="G673" s="496" t="s">
        <v>984</v>
      </c>
      <c r="H673" s="195" t="s">
        <v>985</v>
      </c>
      <c r="I673" s="260"/>
      <c r="J673" s="260"/>
      <c r="K673" s="623">
        <v>755834</v>
      </c>
      <c r="L673" s="196" t="s">
        <v>284</v>
      </c>
      <c r="M673" s="196" t="s">
        <v>496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/>
      </c>
      <c r="B674" s="36">
        <f t="shared" si="48"/>
        <v>5</v>
      </c>
      <c r="C674" s="193">
        <f t="shared" si="49"/>
        <v>41033</v>
      </c>
      <c r="D674" s="193" t="s">
        <v>1648</v>
      </c>
      <c r="E674" s="891">
        <v>41033</v>
      </c>
      <c r="F674" s="194" t="s">
        <v>366</v>
      </c>
      <c r="G674" s="496" t="s">
        <v>984</v>
      </c>
      <c r="H674" s="195" t="s">
        <v>985</v>
      </c>
      <c r="I674" s="260"/>
      <c r="J674" s="260"/>
      <c r="K674" s="623">
        <v>3817864</v>
      </c>
      <c r="L674" s="196" t="s">
        <v>48</v>
      </c>
      <c r="M674" s="196" t="s">
        <v>284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>x</v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 t="shared" si="48"/>
        <v>5</v>
      </c>
      <c r="C675" s="193">
        <f t="shared" si="49"/>
        <v>41033</v>
      </c>
      <c r="D675" s="193" t="s">
        <v>1607</v>
      </c>
      <c r="E675" s="186">
        <v>41033</v>
      </c>
      <c r="F675" s="194" t="s">
        <v>1139</v>
      </c>
      <c r="G675" s="699" t="s">
        <v>986</v>
      </c>
      <c r="H675" s="7" t="s">
        <v>633</v>
      </c>
      <c r="I675" s="260">
        <v>897</v>
      </c>
      <c r="J675" s="260">
        <v>6210</v>
      </c>
      <c r="K675" s="623">
        <f>ROUND(I675*J675,0)</f>
        <v>5570370</v>
      </c>
      <c r="L675" s="196" t="s">
        <v>284</v>
      </c>
      <c r="M675" s="196" t="s">
        <v>185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3"/>
      <c r="AB675" s="213"/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 t="shared" si="48"/>
        <v>5</v>
      </c>
      <c r="C676" s="193">
        <f t="shared" si="49"/>
        <v>41033</v>
      </c>
      <c r="D676" s="193" t="s">
        <v>1607</v>
      </c>
      <c r="E676" s="186">
        <v>41033</v>
      </c>
      <c r="F676" s="194" t="s">
        <v>1206</v>
      </c>
      <c r="G676" s="699" t="s">
        <v>986</v>
      </c>
      <c r="H676" s="7" t="s">
        <v>633</v>
      </c>
      <c r="I676" s="260">
        <v>287</v>
      </c>
      <c r="J676" s="260">
        <v>8208</v>
      </c>
      <c r="K676" s="623">
        <f>ROUND(I676*J676,0)</f>
        <v>2355696</v>
      </c>
      <c r="L676" s="196" t="s">
        <v>284</v>
      </c>
      <c r="M676" s="196" t="s">
        <v>185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3"/>
      <c r="AB676" s="213"/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 t="shared" si="48"/>
        <v>5</v>
      </c>
      <c r="C677" s="193">
        <f t="shared" si="49"/>
        <v>41033</v>
      </c>
      <c r="D677" s="193" t="s">
        <v>1607</v>
      </c>
      <c r="E677" s="186">
        <v>41033</v>
      </c>
      <c r="F677" s="194" t="s">
        <v>1205</v>
      </c>
      <c r="G677" s="699" t="s">
        <v>986</v>
      </c>
      <c r="H677" s="7" t="s">
        <v>633</v>
      </c>
      <c r="I677" s="260">
        <v>254</v>
      </c>
      <c r="J677" s="260">
        <v>11699</v>
      </c>
      <c r="K677" s="623">
        <f>ROUND(I677*J677,0)</f>
        <v>2971546</v>
      </c>
      <c r="L677" s="196" t="s">
        <v>284</v>
      </c>
      <c r="M677" s="196" t="s">
        <v>185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3"/>
      <c r="AB677" s="213"/>
      <c r="AC677" s="213"/>
      <c r="AD677" s="213"/>
    </row>
    <row r="678" spans="1:30" s="902" customFormat="1" ht="15.75" customHeight="1">
      <c r="A678" s="206" t="str">
        <f>IF(B678&lt;&gt;"",IF(AND(B678&gt;=_TM1,B678&lt;=_TM2,OR(TH!L678="1111",TH!M678="1111")),TH!D678,""),"")</f>
        <v/>
      </c>
      <c r="B678" s="36">
        <f t="shared" si="48"/>
        <v>5</v>
      </c>
      <c r="C678" s="193">
        <f t="shared" si="49"/>
        <v>41033</v>
      </c>
      <c r="D678" s="193" t="s">
        <v>1607</v>
      </c>
      <c r="E678" s="186">
        <v>41033</v>
      </c>
      <c r="F678" s="194" t="s">
        <v>1138</v>
      </c>
      <c r="G678" s="699" t="s">
        <v>986</v>
      </c>
      <c r="H678" s="7" t="s">
        <v>633</v>
      </c>
      <c r="I678" s="260">
        <v>297</v>
      </c>
      <c r="J678" s="260">
        <v>9880</v>
      </c>
      <c r="K678" s="623">
        <f>ROUND(I678*J678,0)</f>
        <v>2934360</v>
      </c>
      <c r="L678" s="196" t="s">
        <v>284</v>
      </c>
      <c r="M678" s="196" t="s">
        <v>185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3"/>
      <c r="AB678" s="213"/>
      <c r="AC678" s="213"/>
      <c r="AD678" s="213"/>
    </row>
    <row r="679" spans="1:30" s="902" customFormat="1" ht="15.75" customHeight="1">
      <c r="A679" s="206" t="str">
        <f>IF(B679&lt;&gt;"",IF(AND(B679&gt;=_TM1,B679&lt;=_TM2,OR(TH!L679="1111",TH!M679="1111")),TH!D679,""),"")</f>
        <v/>
      </c>
      <c r="B679" s="36">
        <f t="shared" si="48"/>
        <v>5</v>
      </c>
      <c r="C679" s="193">
        <f t="shared" si="49"/>
        <v>41033</v>
      </c>
      <c r="D679" s="193" t="s">
        <v>1607</v>
      </c>
      <c r="E679" s="186">
        <v>41033</v>
      </c>
      <c r="F679" s="194" t="s">
        <v>1133</v>
      </c>
      <c r="G679" s="699" t="s">
        <v>986</v>
      </c>
      <c r="H679" s="7" t="s">
        <v>633</v>
      </c>
      <c r="I679" s="260">
        <v>80</v>
      </c>
      <c r="J679" s="260">
        <v>13320</v>
      </c>
      <c r="K679" s="623">
        <f>ROUND(I679*J679,0)</f>
        <v>1065600</v>
      </c>
      <c r="L679" s="196" t="s">
        <v>284</v>
      </c>
      <c r="M679" s="196" t="s">
        <v>185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3"/>
      <c r="AB679" s="213"/>
      <c r="AC679" s="213"/>
      <c r="AD679" s="213"/>
    </row>
    <row r="680" spans="1:30" s="902" customFormat="1" ht="15.75" customHeight="1">
      <c r="A680" s="206" t="str">
        <f>IF(B680&lt;&gt;"",IF(AND(B680&gt;=_TM1,B680&lt;=_TM2,OR(TH!L680="1111",TH!M680="1111")),TH!D680,""),"")</f>
        <v/>
      </c>
      <c r="B680" s="36">
        <f t="shared" si="48"/>
        <v>5</v>
      </c>
      <c r="C680" s="193">
        <f t="shared" si="49"/>
        <v>41033</v>
      </c>
      <c r="D680" s="193" t="s">
        <v>1607</v>
      </c>
      <c r="E680" s="891">
        <v>41033</v>
      </c>
      <c r="F680" s="194" t="s">
        <v>556</v>
      </c>
      <c r="G680" s="892" t="s">
        <v>986</v>
      </c>
      <c r="H680" s="7" t="s">
        <v>633</v>
      </c>
      <c r="I680" s="260"/>
      <c r="J680" s="260"/>
      <c r="K680" s="623">
        <v>1489757</v>
      </c>
      <c r="L680" s="196" t="s">
        <v>284</v>
      </c>
      <c r="M680" s="196" t="s">
        <v>496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/>
      </c>
      <c r="B681" s="36">
        <f t="shared" si="48"/>
        <v>5</v>
      </c>
      <c r="C681" s="193">
        <v>41034</v>
      </c>
      <c r="D681" s="186" t="s">
        <v>1649</v>
      </c>
      <c r="E681" s="193">
        <v>41034</v>
      </c>
      <c r="F681" s="305" t="s">
        <v>560</v>
      </c>
      <c r="G681" s="498" t="s">
        <v>362</v>
      </c>
      <c r="H681" s="7" t="s">
        <v>685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>x</v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/>
      </c>
      <c r="B682" s="36">
        <f t="shared" si="48"/>
        <v>5</v>
      </c>
      <c r="C682" s="193">
        <f t="shared" ref="C682:C692" si="50">E682</f>
        <v>41036</v>
      </c>
      <c r="D682" s="186" t="s">
        <v>442</v>
      </c>
      <c r="E682" s="193">
        <v>41036</v>
      </c>
      <c r="F682" s="194" t="s">
        <v>401</v>
      </c>
      <c r="G682" s="498" t="s">
        <v>696</v>
      </c>
      <c r="H682" s="7" t="s">
        <v>437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>x</v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614"/>
      <c r="AB682" s="213"/>
      <c r="AC682" s="857"/>
      <c r="AD682" s="857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 t="shared" si="48"/>
        <v>5</v>
      </c>
      <c r="C683" s="193">
        <f t="shared" si="50"/>
        <v>41036</v>
      </c>
      <c r="D683" s="193" t="s">
        <v>1608</v>
      </c>
      <c r="E683" s="193">
        <v>41036</v>
      </c>
      <c r="F683" s="194" t="s">
        <v>1204</v>
      </c>
      <c r="G683" s="498" t="s">
        <v>987</v>
      </c>
      <c r="H683" s="195" t="s">
        <v>949</v>
      </c>
      <c r="I683" s="260">
        <v>308</v>
      </c>
      <c r="J683" s="260">
        <v>5200</v>
      </c>
      <c r="K683" s="623">
        <f>ROUND(I683*J683,0)</f>
        <v>1601600</v>
      </c>
      <c r="L683" s="196" t="s">
        <v>284</v>
      </c>
      <c r="M683" s="196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3"/>
      <c r="AB683" s="213"/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 t="shared" si="48"/>
        <v>5</v>
      </c>
      <c r="C684" s="193">
        <f t="shared" si="50"/>
        <v>41036</v>
      </c>
      <c r="D684" s="193" t="s">
        <v>1608</v>
      </c>
      <c r="E684" s="193">
        <v>41036</v>
      </c>
      <c r="F684" s="194" t="s">
        <v>988</v>
      </c>
      <c r="G684" s="498" t="s">
        <v>987</v>
      </c>
      <c r="H684" s="195" t="s">
        <v>949</v>
      </c>
      <c r="I684" s="260">
        <v>500</v>
      </c>
      <c r="J684" s="260">
        <v>603</v>
      </c>
      <c r="K684" s="623">
        <f>ROUND(I684*J684,0)</f>
        <v>301500</v>
      </c>
      <c r="L684" s="196" t="s">
        <v>284</v>
      </c>
      <c r="M684" s="196" t="s">
        <v>185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3"/>
      <c r="AB684" s="213"/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 t="shared" si="48"/>
        <v>5</v>
      </c>
      <c r="C685" s="193">
        <f t="shared" si="50"/>
        <v>41036</v>
      </c>
      <c r="D685" s="193" t="s">
        <v>1608</v>
      </c>
      <c r="E685" s="193">
        <v>41036</v>
      </c>
      <c r="F685" s="194" t="s">
        <v>989</v>
      </c>
      <c r="G685" s="498" t="s">
        <v>987</v>
      </c>
      <c r="H685" s="195" t="s">
        <v>949</v>
      </c>
      <c r="I685" s="260">
        <v>5000</v>
      </c>
      <c r="J685" s="260">
        <v>460</v>
      </c>
      <c r="K685" s="623">
        <f>ROUND(I685*J685,0)</f>
        <v>2300000</v>
      </c>
      <c r="L685" s="196" t="s">
        <v>284</v>
      </c>
      <c r="M685" s="196" t="s">
        <v>185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3"/>
      <c r="AB685" s="213"/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 t="shared" si="48"/>
        <v>5</v>
      </c>
      <c r="C686" s="193">
        <f t="shared" si="50"/>
        <v>41036</v>
      </c>
      <c r="D686" s="193" t="s">
        <v>1608</v>
      </c>
      <c r="E686" s="193">
        <v>41036</v>
      </c>
      <c r="F686" s="194" t="s">
        <v>556</v>
      </c>
      <c r="G686" s="498" t="s">
        <v>987</v>
      </c>
      <c r="H686" s="195" t="s">
        <v>949</v>
      </c>
      <c r="I686" s="260"/>
      <c r="J686" s="260"/>
      <c r="K686" s="623">
        <v>420310</v>
      </c>
      <c r="L686" s="196" t="s">
        <v>284</v>
      </c>
      <c r="M686" s="196" t="s">
        <v>496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/>
      </c>
      <c r="B687" s="36">
        <f t="shared" si="48"/>
        <v>5</v>
      </c>
      <c r="C687" s="193">
        <f t="shared" si="50"/>
        <v>41036</v>
      </c>
      <c r="D687" s="193" t="s">
        <v>1650</v>
      </c>
      <c r="E687" s="193">
        <v>41036</v>
      </c>
      <c r="F687" s="194" t="s">
        <v>366</v>
      </c>
      <c r="G687" s="498" t="s">
        <v>987</v>
      </c>
      <c r="H687" s="195" t="s">
        <v>949</v>
      </c>
      <c r="I687" s="260"/>
      <c r="J687" s="260"/>
      <c r="K687" s="623">
        <v>4623410</v>
      </c>
      <c r="L687" s="196" t="s">
        <v>48</v>
      </c>
      <c r="M687" s="196" t="s">
        <v>284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 t="shared" si="48"/>
        <v>5</v>
      </c>
      <c r="C688" s="193">
        <f t="shared" si="50"/>
        <v>41037</v>
      </c>
      <c r="D688" s="193" t="s">
        <v>1609</v>
      </c>
      <c r="E688" s="193">
        <v>41037</v>
      </c>
      <c r="F688" s="194" t="s">
        <v>1155</v>
      </c>
      <c r="G688" s="498" t="s">
        <v>990</v>
      </c>
      <c r="H688" s="195" t="s">
        <v>991</v>
      </c>
      <c r="I688" s="260">
        <v>795</v>
      </c>
      <c r="J688" s="260">
        <v>6150</v>
      </c>
      <c r="K688" s="623">
        <f>ROUND(I688*J688,0)</f>
        <v>4889250</v>
      </c>
      <c r="L688" s="196" t="s">
        <v>284</v>
      </c>
      <c r="M688" s="196" t="s">
        <v>185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3"/>
      <c r="AB688" s="213"/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 t="shared" si="48"/>
        <v>5</v>
      </c>
      <c r="C689" s="193">
        <f t="shared" si="50"/>
        <v>41037</v>
      </c>
      <c r="D689" s="193" t="s">
        <v>1609</v>
      </c>
      <c r="E689" s="193">
        <v>41037</v>
      </c>
      <c r="F689" s="194" t="s">
        <v>556</v>
      </c>
      <c r="G689" s="498" t="s">
        <v>990</v>
      </c>
      <c r="H689" s="195" t="s">
        <v>991</v>
      </c>
      <c r="I689" s="260"/>
      <c r="J689" s="260"/>
      <c r="K689" s="623">
        <v>488925</v>
      </c>
      <c r="L689" s="196" t="s">
        <v>284</v>
      </c>
      <c r="M689" s="196" t="s">
        <v>496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/>
      </c>
      <c r="B690" s="36">
        <f t="shared" si="48"/>
        <v>5</v>
      </c>
      <c r="C690" s="193">
        <f t="shared" si="50"/>
        <v>41037</v>
      </c>
      <c r="D690" s="193" t="s">
        <v>1651</v>
      </c>
      <c r="E690" s="193">
        <v>41037</v>
      </c>
      <c r="F690" s="194" t="s">
        <v>366</v>
      </c>
      <c r="G690" s="498" t="s">
        <v>990</v>
      </c>
      <c r="H690" s="195" t="s">
        <v>991</v>
      </c>
      <c r="I690" s="260"/>
      <c r="J690" s="260"/>
      <c r="K690" s="623">
        <v>5378175</v>
      </c>
      <c r="L690" s="196" t="s">
        <v>48</v>
      </c>
      <c r="M690" s="196" t="s">
        <v>284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>x</v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 t="shared" si="48"/>
        <v>5</v>
      </c>
      <c r="C691" s="193">
        <f t="shared" si="50"/>
        <v>41037</v>
      </c>
      <c r="D691" s="193" t="s">
        <v>1610</v>
      </c>
      <c r="E691" s="193">
        <v>41037</v>
      </c>
      <c r="F691" s="194" t="s">
        <v>1572</v>
      </c>
      <c r="G691" s="498" t="s">
        <v>1571</v>
      </c>
      <c r="H691" s="195" t="s">
        <v>498</v>
      </c>
      <c r="I691" s="260">
        <v>503</v>
      </c>
      <c r="J691" s="260">
        <v>6500</v>
      </c>
      <c r="K691" s="623">
        <f>ROUND(I691*J691,0)</f>
        <v>3269500</v>
      </c>
      <c r="L691" s="196" t="s">
        <v>284</v>
      </c>
      <c r="M691" s="196" t="s">
        <v>185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3"/>
      <c r="AB691" s="213"/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 t="shared" si="48"/>
        <v>5</v>
      </c>
      <c r="C692" s="193">
        <f t="shared" si="50"/>
        <v>41037</v>
      </c>
      <c r="D692" s="193" t="s">
        <v>1610</v>
      </c>
      <c r="E692" s="193">
        <v>41037</v>
      </c>
      <c r="F692" s="194" t="s">
        <v>556</v>
      </c>
      <c r="G692" s="498" t="s">
        <v>1571</v>
      </c>
      <c r="H692" s="195" t="s">
        <v>498</v>
      </c>
      <c r="I692" s="260"/>
      <c r="J692" s="260"/>
      <c r="K692" s="623">
        <v>326950</v>
      </c>
      <c r="L692" s="196" t="s">
        <v>284</v>
      </c>
      <c r="M692" s="196" t="s">
        <v>496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 t="shared" si="48"/>
        <v>5</v>
      </c>
      <c r="C693" s="193">
        <v>41038</v>
      </c>
      <c r="D693" s="186" t="s">
        <v>364</v>
      </c>
      <c r="E693" s="193">
        <v>41038</v>
      </c>
      <c r="F693" s="305" t="s">
        <v>366</v>
      </c>
      <c r="G693" s="498" t="s">
        <v>362</v>
      </c>
      <c r="H693" s="7" t="s">
        <v>497</v>
      </c>
      <c r="I693" s="260"/>
      <c r="J693" s="260"/>
      <c r="K693" s="38">
        <v>167687351</v>
      </c>
      <c r="L693" s="196" t="s">
        <v>24</v>
      </c>
      <c r="M693" s="196" t="s">
        <v>284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 t="shared" si="48"/>
        <v>5</v>
      </c>
      <c r="C694" s="186">
        <v>41039</v>
      </c>
      <c r="D694" s="186" t="s">
        <v>471</v>
      </c>
      <c r="E694" s="186">
        <v>41039</v>
      </c>
      <c r="F694" s="191" t="s">
        <v>1414</v>
      </c>
      <c r="G694" s="625" t="s">
        <v>702</v>
      </c>
      <c r="H694" s="7" t="s">
        <v>437</v>
      </c>
      <c r="I694" s="260">
        <v>350</v>
      </c>
      <c r="J694" s="260">
        <v>15429</v>
      </c>
      <c r="K694" s="623">
        <v>5400150</v>
      </c>
      <c r="L694" s="196" t="s">
        <v>169</v>
      </c>
      <c r="M694" s="624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 t="shared" si="48"/>
        <v>5</v>
      </c>
      <c r="C695" s="193">
        <v>41039</v>
      </c>
      <c r="D695" s="186" t="s">
        <v>471</v>
      </c>
      <c r="E695" s="193">
        <v>41039</v>
      </c>
      <c r="F695" s="194" t="s">
        <v>1415</v>
      </c>
      <c r="G695" s="498" t="s">
        <v>702</v>
      </c>
      <c r="H695" s="7" t="s">
        <v>437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 t="shared" si="48"/>
        <v>5</v>
      </c>
      <c r="C696" s="193">
        <v>41039</v>
      </c>
      <c r="D696" s="186" t="s">
        <v>471</v>
      </c>
      <c r="E696" s="193">
        <v>41039</v>
      </c>
      <c r="F696" s="194" t="s">
        <v>1293</v>
      </c>
      <c r="G696" s="498" t="s">
        <v>702</v>
      </c>
      <c r="H696" s="7" t="s">
        <v>437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 t="shared" si="48"/>
        <v>5</v>
      </c>
      <c r="C697" s="186">
        <v>41039</v>
      </c>
      <c r="D697" s="186" t="s">
        <v>471</v>
      </c>
      <c r="E697" s="186">
        <v>41039</v>
      </c>
      <c r="F697" s="191" t="s">
        <v>1294</v>
      </c>
      <c r="G697" s="625" t="s">
        <v>702</v>
      </c>
      <c r="H697" s="7" t="s">
        <v>437</v>
      </c>
      <c r="I697" s="260">
        <v>100</v>
      </c>
      <c r="J697" s="260">
        <v>23250</v>
      </c>
      <c r="K697" s="623">
        <v>2325000</v>
      </c>
      <c r="L697" s="196" t="s">
        <v>169</v>
      </c>
      <c r="M697" s="624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 t="shared" si="48"/>
        <v>5</v>
      </c>
      <c r="C698" s="186">
        <v>41039</v>
      </c>
      <c r="D698" s="186" t="s">
        <v>471</v>
      </c>
      <c r="E698" s="186">
        <v>41039</v>
      </c>
      <c r="F698" s="191" t="s">
        <v>1295</v>
      </c>
      <c r="G698" s="625" t="s">
        <v>702</v>
      </c>
      <c r="H698" s="7" t="s">
        <v>437</v>
      </c>
      <c r="I698" s="260">
        <v>100</v>
      </c>
      <c r="J698" s="260">
        <v>9332</v>
      </c>
      <c r="K698" s="623">
        <v>933200</v>
      </c>
      <c r="L698" s="196" t="s">
        <v>169</v>
      </c>
      <c r="M698" s="624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 t="shared" si="48"/>
        <v>5</v>
      </c>
      <c r="C699" s="186">
        <v>41039</v>
      </c>
      <c r="D699" s="186" t="s">
        <v>471</v>
      </c>
      <c r="E699" s="186">
        <v>41039</v>
      </c>
      <c r="F699" s="191" t="s">
        <v>1296</v>
      </c>
      <c r="G699" s="625" t="s">
        <v>702</v>
      </c>
      <c r="H699" s="7" t="s">
        <v>437</v>
      </c>
      <c r="I699" s="260">
        <v>500</v>
      </c>
      <c r="J699" s="260">
        <v>15825</v>
      </c>
      <c r="K699" s="623">
        <v>7912500</v>
      </c>
      <c r="L699" s="196" t="s">
        <v>169</v>
      </c>
      <c r="M699" s="624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 t="shared" si="48"/>
        <v>5</v>
      </c>
      <c r="C700" s="186">
        <v>41039</v>
      </c>
      <c r="D700" s="186" t="s">
        <v>471</v>
      </c>
      <c r="E700" s="186">
        <v>41039</v>
      </c>
      <c r="F700" s="191" t="s">
        <v>567</v>
      </c>
      <c r="G700" s="625" t="s">
        <v>702</v>
      </c>
      <c r="H700" s="7" t="s">
        <v>437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 t="shared" si="48"/>
        <v>5</v>
      </c>
      <c r="C701" s="186">
        <v>41039</v>
      </c>
      <c r="D701" s="186" t="s">
        <v>472</v>
      </c>
      <c r="E701" s="186">
        <v>41039</v>
      </c>
      <c r="F701" s="191" t="s">
        <v>1297</v>
      </c>
      <c r="G701" s="625" t="s">
        <v>703</v>
      </c>
      <c r="H701" s="7" t="s">
        <v>437</v>
      </c>
      <c r="I701" s="260">
        <v>250</v>
      </c>
      <c r="J701" s="260">
        <v>22887</v>
      </c>
      <c r="K701" s="623">
        <v>5721750</v>
      </c>
      <c r="L701" s="196" t="s">
        <v>169</v>
      </c>
      <c r="M701" s="624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 t="shared" si="48"/>
        <v>5</v>
      </c>
      <c r="C702" s="193">
        <v>41039</v>
      </c>
      <c r="D702" s="186" t="s">
        <v>472</v>
      </c>
      <c r="E702" s="193">
        <v>41039</v>
      </c>
      <c r="F702" s="194" t="s">
        <v>1298</v>
      </c>
      <c r="G702" s="498" t="s">
        <v>703</v>
      </c>
      <c r="H702" s="7" t="s">
        <v>437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14"/>
      <c r="AC702" s="857"/>
      <c r="AD702" s="857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 t="shared" si="48"/>
        <v>5</v>
      </c>
      <c r="C703" s="193">
        <v>41039</v>
      </c>
      <c r="D703" s="186" t="s">
        <v>472</v>
      </c>
      <c r="E703" s="193">
        <v>41039</v>
      </c>
      <c r="F703" s="194" t="s">
        <v>1299</v>
      </c>
      <c r="G703" s="498" t="s">
        <v>703</v>
      </c>
      <c r="H703" s="7" t="s">
        <v>437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14"/>
      <c r="AC703" s="857"/>
      <c r="AD703" s="857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 t="shared" si="48"/>
        <v>5</v>
      </c>
      <c r="C704" s="186">
        <v>41039</v>
      </c>
      <c r="D704" s="186" t="s">
        <v>472</v>
      </c>
      <c r="E704" s="186">
        <v>41039</v>
      </c>
      <c r="F704" s="191" t="s">
        <v>1300</v>
      </c>
      <c r="G704" s="625" t="s">
        <v>703</v>
      </c>
      <c r="H704" s="7" t="s">
        <v>437</v>
      </c>
      <c r="I704" s="260">
        <v>500</v>
      </c>
      <c r="J704" s="260">
        <v>18306</v>
      </c>
      <c r="K704" s="623">
        <v>9153000</v>
      </c>
      <c r="L704" s="196" t="s">
        <v>169</v>
      </c>
      <c r="M704" s="624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14"/>
      <c r="AC704" s="857"/>
      <c r="AD704" s="857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 t="shared" si="48"/>
        <v>5</v>
      </c>
      <c r="C705" s="186">
        <v>41039</v>
      </c>
      <c r="D705" s="186" t="s">
        <v>472</v>
      </c>
      <c r="E705" s="186">
        <v>41039</v>
      </c>
      <c r="F705" s="191" t="s">
        <v>1298</v>
      </c>
      <c r="G705" s="625" t="s">
        <v>703</v>
      </c>
      <c r="H705" s="7" t="s">
        <v>437</v>
      </c>
      <c r="I705" s="260">
        <v>250</v>
      </c>
      <c r="J705" s="260">
        <v>18352</v>
      </c>
      <c r="K705" s="623">
        <v>4588000</v>
      </c>
      <c r="L705" s="196" t="s">
        <v>169</v>
      </c>
      <c r="M705" s="624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B705" s="614"/>
      <c r="AC705" s="857"/>
      <c r="AD705" s="857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 t="shared" si="48"/>
        <v>5</v>
      </c>
      <c r="C706" s="186">
        <v>41039</v>
      </c>
      <c r="D706" s="186" t="s">
        <v>472</v>
      </c>
      <c r="E706" s="186">
        <v>41039</v>
      </c>
      <c r="F706" s="191" t="s">
        <v>567</v>
      </c>
      <c r="G706" s="625" t="s">
        <v>703</v>
      </c>
      <c r="H706" s="7" t="s">
        <v>437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200">
        <v>5</v>
      </c>
      <c r="AC706" s="857"/>
      <c r="AD706" s="857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 t="shared" si="48"/>
        <v>5</v>
      </c>
      <c r="C707" s="193">
        <f>E707</f>
        <v>41039</v>
      </c>
      <c r="D707" s="193" t="s">
        <v>1611</v>
      </c>
      <c r="E707" s="193">
        <v>41039</v>
      </c>
      <c r="F707" s="194" t="s">
        <v>1203</v>
      </c>
      <c r="G707" s="498" t="s">
        <v>992</v>
      </c>
      <c r="H707" s="195" t="s">
        <v>959</v>
      </c>
      <c r="I707" s="260">
        <v>300</v>
      </c>
      <c r="J707" s="260">
        <v>6530</v>
      </c>
      <c r="K707" s="623">
        <f>ROUND(I707*J707,0)</f>
        <v>1959000</v>
      </c>
      <c r="L707" s="196" t="s">
        <v>284</v>
      </c>
      <c r="M707" s="196" t="s">
        <v>185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213"/>
      <c r="AB707" s="213"/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 t="shared" si="48"/>
        <v>5</v>
      </c>
      <c r="C708" s="193">
        <f>E708</f>
        <v>41039</v>
      </c>
      <c r="D708" s="193" t="s">
        <v>1611</v>
      </c>
      <c r="E708" s="193">
        <v>41039</v>
      </c>
      <c r="F708" s="194" t="s">
        <v>556</v>
      </c>
      <c r="G708" s="498" t="s">
        <v>992</v>
      </c>
      <c r="H708" s="195" t="s">
        <v>959</v>
      </c>
      <c r="I708" s="260"/>
      <c r="J708" s="260"/>
      <c r="K708" s="623">
        <v>195900</v>
      </c>
      <c r="L708" s="196" t="s">
        <v>284</v>
      </c>
      <c r="M708" s="196" t="s">
        <v>496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/>
      </c>
      <c r="B709" s="36">
        <f t="shared" si="48"/>
        <v>5</v>
      </c>
      <c r="C709" s="193">
        <f>E709</f>
        <v>41039</v>
      </c>
      <c r="D709" s="193" t="s">
        <v>1652</v>
      </c>
      <c r="E709" s="193">
        <v>41039</v>
      </c>
      <c r="F709" s="194" t="s">
        <v>366</v>
      </c>
      <c r="G709" s="498" t="s">
        <v>992</v>
      </c>
      <c r="H709" s="195" t="s">
        <v>959</v>
      </c>
      <c r="I709" s="260"/>
      <c r="J709" s="260"/>
      <c r="K709" s="623">
        <v>2154900</v>
      </c>
      <c r="L709" s="196" t="s">
        <v>48</v>
      </c>
      <c r="M709" s="196" t="s">
        <v>284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>x</v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 t="shared" si="48"/>
        <v>5</v>
      </c>
      <c r="C710" s="193">
        <v>41040</v>
      </c>
      <c r="D710" s="186" t="s">
        <v>365</v>
      </c>
      <c r="E710" s="193">
        <v>41040</v>
      </c>
      <c r="F710" s="194" t="s">
        <v>401</v>
      </c>
      <c r="G710" s="498" t="s">
        <v>362</v>
      </c>
      <c r="H710" s="7" t="s">
        <v>437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57"/>
      <c r="AD710" s="857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 t="shared" si="48"/>
        <v>5</v>
      </c>
      <c r="C711" s="193">
        <v>41040</v>
      </c>
      <c r="D711" s="186" t="s">
        <v>365</v>
      </c>
      <c r="E711" s="193">
        <v>41040</v>
      </c>
      <c r="F711" s="194" t="s">
        <v>367</v>
      </c>
      <c r="G711" s="498" t="s">
        <v>362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C711" s="857"/>
      <c r="AD711" s="857"/>
    </row>
    <row r="712" spans="1:30" ht="15.75" customHeight="1">
      <c r="A712" s="206" t="str">
        <f>IF(B712&lt;&gt;"",IF(AND(B712&gt;=_TM1,B712&lt;=_TM2,OR(TH!L712="1111",TH!M712="1111")),TH!D712,""),"")</f>
        <v/>
      </c>
      <c r="B712" s="36">
        <f t="shared" si="48"/>
        <v>5</v>
      </c>
      <c r="C712" s="186">
        <v>41040</v>
      </c>
      <c r="D712" s="186" t="s">
        <v>443</v>
      </c>
      <c r="E712" s="186">
        <v>41040</v>
      </c>
      <c r="F712" s="191" t="s">
        <v>704</v>
      </c>
      <c r="G712" s="625" t="s">
        <v>705</v>
      </c>
      <c r="H712" s="195" t="s">
        <v>402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C712" s="857"/>
      <c r="AD712" s="857"/>
    </row>
    <row r="713" spans="1:30" ht="15.75" customHeight="1">
      <c r="A713" s="206" t="str">
        <f>IF(B713&lt;&gt;"",IF(AND(B713&gt;=_TM1,B713&lt;=_TM2,OR(TH!L713="1111",TH!M713="1111")),TH!D713,""),"")</f>
        <v/>
      </c>
      <c r="B713" s="36">
        <f t="shared" si="48"/>
        <v>5</v>
      </c>
      <c r="C713" s="186">
        <v>41040</v>
      </c>
      <c r="D713" s="186" t="s">
        <v>443</v>
      </c>
      <c r="E713" s="186">
        <v>41040</v>
      </c>
      <c r="F713" s="191" t="s">
        <v>373</v>
      </c>
      <c r="G713" s="625" t="s">
        <v>705</v>
      </c>
      <c r="H713" s="7" t="s">
        <v>402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>x</v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00">
        <v>5</v>
      </c>
      <c r="AC713" s="857"/>
      <c r="AD713" s="857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 t="shared" si="48"/>
        <v>5</v>
      </c>
      <c r="C714" s="186">
        <v>41040</v>
      </c>
      <c r="D714" s="186" t="s">
        <v>473</v>
      </c>
      <c r="E714" s="186">
        <v>41040</v>
      </c>
      <c r="F714" s="191" t="s">
        <v>1416</v>
      </c>
      <c r="G714" s="625" t="s">
        <v>706</v>
      </c>
      <c r="H714" s="7" t="s">
        <v>437</v>
      </c>
      <c r="I714" s="260">
        <v>500</v>
      </c>
      <c r="J714" s="260">
        <v>7510</v>
      </c>
      <c r="K714" s="623">
        <v>3755000</v>
      </c>
      <c r="L714" s="196" t="s">
        <v>169</v>
      </c>
      <c r="M714" s="624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14"/>
      <c r="AC714" s="857"/>
      <c r="AD714" s="857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 t="shared" si="48"/>
        <v>5</v>
      </c>
      <c r="C715" s="186">
        <v>41040</v>
      </c>
      <c r="D715" s="186" t="s">
        <v>473</v>
      </c>
      <c r="E715" s="186">
        <v>41040</v>
      </c>
      <c r="F715" s="191" t="s">
        <v>1417</v>
      </c>
      <c r="G715" s="625" t="s">
        <v>706</v>
      </c>
      <c r="H715" s="7" t="s">
        <v>437</v>
      </c>
      <c r="I715" s="260">
        <v>500</v>
      </c>
      <c r="J715" s="260">
        <v>8316</v>
      </c>
      <c r="K715" s="623">
        <v>4158000</v>
      </c>
      <c r="L715" s="196" t="s">
        <v>169</v>
      </c>
      <c r="M715" s="624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14"/>
      <c r="AC715" s="857"/>
      <c r="AD715" s="857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 t="shared" si="48"/>
        <v>5</v>
      </c>
      <c r="C716" s="186">
        <v>41040</v>
      </c>
      <c r="D716" s="186" t="s">
        <v>473</v>
      </c>
      <c r="E716" s="186">
        <v>41040</v>
      </c>
      <c r="F716" s="191" t="s">
        <v>1418</v>
      </c>
      <c r="G716" s="625" t="s">
        <v>706</v>
      </c>
      <c r="H716" s="7" t="s">
        <v>437</v>
      </c>
      <c r="I716" s="260">
        <v>150</v>
      </c>
      <c r="J716" s="260">
        <v>4864</v>
      </c>
      <c r="K716" s="623">
        <v>729600</v>
      </c>
      <c r="L716" s="196" t="s">
        <v>169</v>
      </c>
      <c r="M716" s="624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14"/>
      <c r="AC716" s="857"/>
      <c r="AD716" s="857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 t="shared" si="48"/>
        <v>5</v>
      </c>
      <c r="C717" s="193">
        <v>41040</v>
      </c>
      <c r="D717" s="186" t="s">
        <v>473</v>
      </c>
      <c r="E717" s="193">
        <v>41040</v>
      </c>
      <c r="F717" s="194" t="s">
        <v>1301</v>
      </c>
      <c r="G717" s="498" t="s">
        <v>706</v>
      </c>
      <c r="H717" s="7" t="s">
        <v>437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B717" s="614"/>
      <c r="AC717" s="857"/>
      <c r="AD717" s="857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 t="shared" si="48"/>
        <v>5</v>
      </c>
      <c r="C718" s="193">
        <v>41040</v>
      </c>
      <c r="D718" s="186" t="s">
        <v>473</v>
      </c>
      <c r="E718" s="193">
        <v>41040</v>
      </c>
      <c r="F718" s="194" t="s">
        <v>1285</v>
      </c>
      <c r="G718" s="498" t="s">
        <v>706</v>
      </c>
      <c r="H718" s="7" t="s">
        <v>437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B718" s="614"/>
      <c r="AC718" s="857"/>
      <c r="AD718" s="857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 t="shared" si="48"/>
        <v>5</v>
      </c>
      <c r="C719" s="193">
        <v>41040</v>
      </c>
      <c r="D719" s="186" t="s">
        <v>473</v>
      </c>
      <c r="E719" s="193">
        <v>41040</v>
      </c>
      <c r="F719" s="194" t="s">
        <v>567</v>
      </c>
      <c r="G719" s="498" t="s">
        <v>706</v>
      </c>
      <c r="H719" s="7" t="s">
        <v>437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00">
        <v>5</v>
      </c>
      <c r="AC719" s="857"/>
      <c r="AD719" s="857"/>
    </row>
    <row r="720" spans="1:30" ht="15.75" customHeight="1">
      <c r="A720" s="206" t="str">
        <f>IF(B720&lt;&gt;"",IF(AND(B720&gt;=_TM1,B720&lt;=_TM2,OR(TH!L720="1111",TH!M720="1111")),TH!D720,""),"")</f>
        <v/>
      </c>
      <c r="B720" s="36">
        <f t="shared" si="48"/>
        <v>5</v>
      </c>
      <c r="C720" s="193">
        <v>41040</v>
      </c>
      <c r="D720" s="186" t="s">
        <v>444</v>
      </c>
      <c r="E720" s="193">
        <v>41040</v>
      </c>
      <c r="F720" s="194" t="s">
        <v>401</v>
      </c>
      <c r="G720" s="498" t="s">
        <v>706</v>
      </c>
      <c r="H720" s="7" t="s">
        <v>437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>x</v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C720" s="857"/>
      <c r="AD720" s="857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 t="shared" si="48"/>
        <v>5</v>
      </c>
      <c r="C721" s="193">
        <v>41040</v>
      </c>
      <c r="D721" s="186" t="s">
        <v>474</v>
      </c>
      <c r="E721" s="193">
        <v>41040</v>
      </c>
      <c r="F721" s="194" t="s">
        <v>1396</v>
      </c>
      <c r="G721" s="498" t="s">
        <v>707</v>
      </c>
      <c r="H721" s="7" t="s">
        <v>437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14"/>
      <c r="AC721" s="857"/>
      <c r="AD721" s="857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 t="shared" si="48"/>
        <v>5</v>
      </c>
      <c r="C722" s="193">
        <v>41040</v>
      </c>
      <c r="D722" s="186" t="s">
        <v>474</v>
      </c>
      <c r="E722" s="193">
        <v>41040</v>
      </c>
      <c r="F722" s="194" t="s">
        <v>1419</v>
      </c>
      <c r="G722" s="496" t="s">
        <v>707</v>
      </c>
      <c r="H722" s="7" t="s">
        <v>437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14"/>
      <c r="AC722" s="857"/>
      <c r="AD722" s="857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 t="shared" si="48"/>
        <v>5</v>
      </c>
      <c r="C723" s="193">
        <v>41040</v>
      </c>
      <c r="D723" s="186" t="s">
        <v>474</v>
      </c>
      <c r="E723" s="193">
        <v>41040</v>
      </c>
      <c r="F723" s="194" t="s">
        <v>1412</v>
      </c>
      <c r="G723" s="496" t="s">
        <v>707</v>
      </c>
      <c r="H723" s="7" t="s">
        <v>437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14"/>
      <c r="AC723" s="857"/>
      <c r="AD723" s="857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 t="shared" si="48"/>
        <v>5</v>
      </c>
      <c r="C724" s="193">
        <v>41040</v>
      </c>
      <c r="D724" s="186" t="s">
        <v>474</v>
      </c>
      <c r="E724" s="193">
        <v>41040</v>
      </c>
      <c r="F724" s="191" t="s">
        <v>1420</v>
      </c>
      <c r="G724" s="498" t="s">
        <v>707</v>
      </c>
      <c r="H724" s="7" t="s">
        <v>437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14"/>
      <c r="AC724" s="857"/>
      <c r="AD724" s="857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 t="shared" si="48"/>
        <v>5</v>
      </c>
      <c r="C725" s="193">
        <v>41040</v>
      </c>
      <c r="D725" s="186" t="s">
        <v>474</v>
      </c>
      <c r="E725" s="193">
        <v>41040</v>
      </c>
      <c r="F725" s="191" t="s">
        <v>1421</v>
      </c>
      <c r="G725" s="498" t="s">
        <v>707</v>
      </c>
      <c r="H725" s="7" t="s">
        <v>437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14"/>
      <c r="AC725" s="857"/>
      <c r="AD725" s="857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 t="shared" si="48"/>
        <v>5</v>
      </c>
      <c r="C726" s="193">
        <v>41040</v>
      </c>
      <c r="D726" s="186" t="s">
        <v>474</v>
      </c>
      <c r="E726" s="193">
        <v>41040</v>
      </c>
      <c r="F726" s="194" t="s">
        <v>1422</v>
      </c>
      <c r="G726" s="498" t="s">
        <v>707</v>
      </c>
      <c r="H726" s="7" t="s">
        <v>437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14"/>
      <c r="AC726" s="857"/>
      <c r="AD726" s="857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 t="shared" ref="B727:B790" si="51">IF(C727&lt;&gt;"",MONTH(C727),"")</f>
        <v>5</v>
      </c>
      <c r="C727" s="193">
        <v>41040</v>
      </c>
      <c r="D727" s="186" t="s">
        <v>474</v>
      </c>
      <c r="E727" s="193">
        <v>41040</v>
      </c>
      <c r="F727" s="194" t="s">
        <v>567</v>
      </c>
      <c r="G727" s="498" t="s">
        <v>707</v>
      </c>
      <c r="H727" s="7" t="s">
        <v>437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00">
        <v>5</v>
      </c>
      <c r="AC727" s="857"/>
      <c r="AD727" s="857"/>
    </row>
    <row r="728" spans="1:30" ht="15.75" customHeight="1">
      <c r="A728" s="206" t="str">
        <f>IF(B728&lt;&gt;"",IF(AND(B728&gt;=_TM1,B728&lt;=_TM2,OR(TH!L728="1111",TH!M728="1111")),TH!D728,""),"")</f>
        <v/>
      </c>
      <c r="B728" s="36">
        <f t="shared" si="51"/>
        <v>5</v>
      </c>
      <c r="C728" s="193">
        <v>41040</v>
      </c>
      <c r="D728" s="186" t="s">
        <v>445</v>
      </c>
      <c r="E728" s="193">
        <v>41040</v>
      </c>
      <c r="F728" s="194" t="s">
        <v>401</v>
      </c>
      <c r="G728" s="498" t="s">
        <v>707</v>
      </c>
      <c r="H728" s="7" t="s">
        <v>437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C728" s="857"/>
      <c r="AD728" s="857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 t="shared" si="51"/>
        <v>5</v>
      </c>
      <c r="C729" s="186">
        <v>41041</v>
      </c>
      <c r="D729" s="186" t="s">
        <v>475</v>
      </c>
      <c r="E729" s="186">
        <v>41041</v>
      </c>
      <c r="F729" s="191" t="s">
        <v>1423</v>
      </c>
      <c r="G729" s="625" t="s">
        <v>708</v>
      </c>
      <c r="H729" s="7" t="s">
        <v>437</v>
      </c>
      <c r="I729" s="260">
        <v>50</v>
      </c>
      <c r="J729" s="260">
        <v>17408</v>
      </c>
      <c r="K729" s="623">
        <v>870400</v>
      </c>
      <c r="L729" s="196" t="s">
        <v>169</v>
      </c>
      <c r="M729" s="624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14"/>
      <c r="AC729" s="857"/>
      <c r="AD729" s="857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 t="shared" si="51"/>
        <v>5</v>
      </c>
      <c r="C730" s="186">
        <v>41041</v>
      </c>
      <c r="D730" s="186" t="s">
        <v>475</v>
      </c>
      <c r="E730" s="186">
        <v>41041</v>
      </c>
      <c r="F730" s="191" t="s">
        <v>1370</v>
      </c>
      <c r="G730" s="625" t="s">
        <v>708</v>
      </c>
      <c r="H730" s="7" t="s">
        <v>437</v>
      </c>
      <c r="I730" s="260">
        <v>500</v>
      </c>
      <c r="J730" s="260">
        <v>11227</v>
      </c>
      <c r="K730" s="623">
        <v>5613500</v>
      </c>
      <c r="L730" s="196" t="s">
        <v>169</v>
      </c>
      <c r="M730" s="624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14"/>
      <c r="AC730" s="857"/>
      <c r="AD730" s="857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 t="shared" si="51"/>
        <v>5</v>
      </c>
      <c r="C731" s="186">
        <v>41041</v>
      </c>
      <c r="D731" s="186" t="s">
        <v>475</v>
      </c>
      <c r="E731" s="186">
        <v>41041</v>
      </c>
      <c r="F731" s="191" t="s">
        <v>1424</v>
      </c>
      <c r="G731" s="625" t="s">
        <v>708</v>
      </c>
      <c r="H731" s="7" t="s">
        <v>437</v>
      </c>
      <c r="I731" s="260">
        <v>730</v>
      </c>
      <c r="J731" s="260">
        <v>9122</v>
      </c>
      <c r="K731" s="623">
        <v>6659060</v>
      </c>
      <c r="L731" s="196" t="s">
        <v>169</v>
      </c>
      <c r="M731" s="624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14"/>
      <c r="AC731" s="857"/>
      <c r="AD731" s="857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 t="shared" si="51"/>
        <v>5</v>
      </c>
      <c r="C732" s="186">
        <v>41041</v>
      </c>
      <c r="D732" s="186" t="s">
        <v>475</v>
      </c>
      <c r="E732" s="186">
        <v>41041</v>
      </c>
      <c r="F732" s="191" t="s">
        <v>1302</v>
      </c>
      <c r="G732" s="625" t="s">
        <v>708</v>
      </c>
      <c r="H732" s="7" t="s">
        <v>437</v>
      </c>
      <c r="I732" s="260">
        <v>100</v>
      </c>
      <c r="J732" s="260">
        <v>18559</v>
      </c>
      <c r="K732" s="623">
        <v>1855900</v>
      </c>
      <c r="L732" s="196" t="s">
        <v>169</v>
      </c>
      <c r="M732" s="624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14"/>
      <c r="AC732" s="857"/>
      <c r="AD732" s="857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 t="shared" si="51"/>
        <v>5</v>
      </c>
      <c r="C733" s="193">
        <v>41041</v>
      </c>
      <c r="D733" s="186" t="s">
        <v>475</v>
      </c>
      <c r="E733" s="193">
        <v>41041</v>
      </c>
      <c r="F733" s="305" t="s">
        <v>1303</v>
      </c>
      <c r="G733" s="498" t="s">
        <v>708</v>
      </c>
      <c r="H733" s="7" t="s">
        <v>437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B733" s="614"/>
      <c r="AC733" s="857"/>
      <c r="AD733" s="857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 t="shared" si="51"/>
        <v>5</v>
      </c>
      <c r="C734" s="193">
        <v>41041</v>
      </c>
      <c r="D734" s="186" t="s">
        <v>475</v>
      </c>
      <c r="E734" s="193">
        <v>41041</v>
      </c>
      <c r="F734" s="305" t="s">
        <v>1304</v>
      </c>
      <c r="G734" s="498" t="s">
        <v>708</v>
      </c>
      <c r="H734" s="7" t="s">
        <v>437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14"/>
      <c r="AC734" s="857"/>
      <c r="AD734" s="857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 t="shared" si="51"/>
        <v>5</v>
      </c>
      <c r="C735" s="193">
        <v>41041</v>
      </c>
      <c r="D735" s="186" t="s">
        <v>475</v>
      </c>
      <c r="E735" s="193">
        <v>41041</v>
      </c>
      <c r="F735" s="305" t="s">
        <v>567</v>
      </c>
      <c r="G735" s="498" t="s">
        <v>708</v>
      </c>
      <c r="H735" s="7" t="s">
        <v>437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00">
        <v>5</v>
      </c>
      <c r="AC735" s="857"/>
      <c r="AD735" s="857"/>
    </row>
    <row r="736" spans="1:30" ht="15.75" customHeight="1">
      <c r="A736" s="206" t="str">
        <f>IF(B736&lt;&gt;"",IF(AND(B736&gt;=_TM1,B736&lt;=_TM2,OR(TH!L736="1111",TH!M736="1111")),TH!D736,""),"")</f>
        <v/>
      </c>
      <c r="B736" s="36">
        <f t="shared" si="51"/>
        <v>5</v>
      </c>
      <c r="C736" s="193">
        <f t="shared" ref="C736:C744" si="52">E736</f>
        <v>41041</v>
      </c>
      <c r="D736" s="186" t="s">
        <v>447</v>
      </c>
      <c r="E736" s="193">
        <v>41041</v>
      </c>
      <c r="F736" s="194" t="s">
        <v>401</v>
      </c>
      <c r="G736" s="498" t="s">
        <v>708</v>
      </c>
      <c r="H736" s="7" t="s">
        <v>437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>x</v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C736" s="857"/>
      <c r="AD736" s="857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 t="shared" si="51"/>
        <v>5</v>
      </c>
      <c r="C737" s="193">
        <f t="shared" si="52"/>
        <v>41041</v>
      </c>
      <c r="D737" s="193" t="s">
        <v>1612</v>
      </c>
      <c r="E737" s="193">
        <v>41041</v>
      </c>
      <c r="F737" s="194" t="s">
        <v>1176</v>
      </c>
      <c r="G737" s="498" t="s">
        <v>993</v>
      </c>
      <c r="H737" s="195" t="s">
        <v>994</v>
      </c>
      <c r="I737" s="260">
        <v>1025</v>
      </c>
      <c r="J737" s="260">
        <v>6800</v>
      </c>
      <c r="K737" s="623">
        <f>ROUND(I737*J737,0)</f>
        <v>6970000</v>
      </c>
      <c r="L737" s="196" t="s">
        <v>284</v>
      </c>
      <c r="M737" s="196" t="s">
        <v>185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3"/>
      <c r="AB737" s="213"/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 t="shared" si="51"/>
        <v>5</v>
      </c>
      <c r="C738" s="193">
        <f t="shared" si="52"/>
        <v>41041</v>
      </c>
      <c r="D738" s="193" t="s">
        <v>1612</v>
      </c>
      <c r="E738" s="193">
        <v>41041</v>
      </c>
      <c r="F738" s="194" t="s">
        <v>556</v>
      </c>
      <c r="G738" s="498" t="s">
        <v>993</v>
      </c>
      <c r="H738" s="195" t="s">
        <v>994</v>
      </c>
      <c r="I738" s="260"/>
      <c r="J738" s="260"/>
      <c r="K738" s="623">
        <v>697000</v>
      </c>
      <c r="L738" s="196" t="s">
        <v>284</v>
      </c>
      <c r="M738" s="196" t="s">
        <v>496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/>
      </c>
      <c r="B739" s="36">
        <f t="shared" si="51"/>
        <v>5</v>
      </c>
      <c r="C739" s="193">
        <f t="shared" si="52"/>
        <v>41041</v>
      </c>
      <c r="D739" s="193" t="s">
        <v>1653</v>
      </c>
      <c r="E739" s="193">
        <v>41041</v>
      </c>
      <c r="F739" s="194" t="s">
        <v>366</v>
      </c>
      <c r="G739" s="498" t="s">
        <v>993</v>
      </c>
      <c r="H739" s="195" t="s">
        <v>994</v>
      </c>
      <c r="I739" s="260"/>
      <c r="J739" s="260"/>
      <c r="K739" s="623">
        <v>7667000</v>
      </c>
      <c r="L739" s="196" t="s">
        <v>48</v>
      </c>
      <c r="M739" s="196" t="s">
        <v>284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>x</v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 t="shared" si="51"/>
        <v>5</v>
      </c>
      <c r="C740" s="193">
        <f t="shared" si="52"/>
        <v>41041</v>
      </c>
      <c r="D740" s="193" t="s">
        <v>1613</v>
      </c>
      <c r="E740" s="193">
        <v>41041</v>
      </c>
      <c r="F740" s="194" t="s">
        <v>1138</v>
      </c>
      <c r="G740" s="498" t="s">
        <v>995</v>
      </c>
      <c r="H740" s="7" t="s">
        <v>633</v>
      </c>
      <c r="I740" s="260">
        <v>27</v>
      </c>
      <c r="J740" s="260">
        <v>9880</v>
      </c>
      <c r="K740" s="623">
        <f>ROUND(I740*J740,0)</f>
        <v>266760</v>
      </c>
      <c r="L740" s="196" t="s">
        <v>284</v>
      </c>
      <c r="M740" s="196" t="s">
        <v>185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3"/>
      <c r="AB740" s="213"/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 t="shared" si="51"/>
        <v>5</v>
      </c>
      <c r="C741" s="193">
        <f t="shared" si="52"/>
        <v>41041</v>
      </c>
      <c r="D741" s="193" t="s">
        <v>1613</v>
      </c>
      <c r="E741" s="193">
        <v>41041</v>
      </c>
      <c r="F741" s="194" t="s">
        <v>1120</v>
      </c>
      <c r="G741" s="498" t="s">
        <v>995</v>
      </c>
      <c r="H741" s="7" t="s">
        <v>633</v>
      </c>
      <c r="I741" s="260">
        <v>1350</v>
      </c>
      <c r="J741" s="260">
        <v>5600</v>
      </c>
      <c r="K741" s="623">
        <f>ROUND(I741*J741,0)</f>
        <v>7560000</v>
      </c>
      <c r="L741" s="196" t="s">
        <v>284</v>
      </c>
      <c r="M741" s="196" t="s">
        <v>185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3"/>
      <c r="AB741" s="213"/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 t="shared" si="51"/>
        <v>5</v>
      </c>
      <c r="C742" s="193">
        <f t="shared" si="52"/>
        <v>41041</v>
      </c>
      <c r="D742" s="193" t="s">
        <v>1613</v>
      </c>
      <c r="E742" s="193">
        <v>41041</v>
      </c>
      <c r="F742" s="194" t="s">
        <v>1135</v>
      </c>
      <c r="G742" s="498" t="s">
        <v>995</v>
      </c>
      <c r="H742" s="7" t="s">
        <v>633</v>
      </c>
      <c r="I742" s="260">
        <v>200</v>
      </c>
      <c r="J742" s="260">
        <v>9000</v>
      </c>
      <c r="K742" s="623">
        <f>ROUND(I742*J742,0)</f>
        <v>1800000</v>
      </c>
      <c r="L742" s="196" t="s">
        <v>284</v>
      </c>
      <c r="M742" s="196" t="s">
        <v>185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3"/>
      <c r="AB742" s="213"/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 t="shared" si="51"/>
        <v>5</v>
      </c>
      <c r="C743" s="193">
        <f t="shared" si="52"/>
        <v>41041</v>
      </c>
      <c r="D743" s="193" t="s">
        <v>1613</v>
      </c>
      <c r="E743" s="193">
        <v>41041</v>
      </c>
      <c r="F743" s="194" t="s">
        <v>1133</v>
      </c>
      <c r="G743" s="498" t="s">
        <v>995</v>
      </c>
      <c r="H743" s="7" t="s">
        <v>633</v>
      </c>
      <c r="I743" s="260">
        <v>89</v>
      </c>
      <c r="J743" s="260">
        <v>13320</v>
      </c>
      <c r="K743" s="623">
        <f>ROUND(I743*J743,0)</f>
        <v>1185480</v>
      </c>
      <c r="L743" s="196" t="s">
        <v>284</v>
      </c>
      <c r="M743" s="196" t="s">
        <v>185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3"/>
      <c r="AB743" s="213"/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 t="shared" si="51"/>
        <v>5</v>
      </c>
      <c r="C744" s="193">
        <f t="shared" si="52"/>
        <v>41041</v>
      </c>
      <c r="D744" s="193" t="s">
        <v>1613</v>
      </c>
      <c r="E744" s="193">
        <v>41041</v>
      </c>
      <c r="F744" s="194" t="s">
        <v>556</v>
      </c>
      <c r="G744" s="498" t="s">
        <v>995</v>
      </c>
      <c r="H744" s="7" t="s">
        <v>633</v>
      </c>
      <c r="I744" s="260"/>
      <c r="J744" s="260"/>
      <c r="K744" s="623">
        <v>1081224</v>
      </c>
      <c r="L744" s="196" t="s">
        <v>284</v>
      </c>
      <c r="M744" s="196" t="s">
        <v>496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 t="shared" si="51"/>
        <v>5</v>
      </c>
      <c r="C745" s="193">
        <v>41043</v>
      </c>
      <c r="D745" s="186" t="s">
        <v>476</v>
      </c>
      <c r="E745" s="193">
        <v>41043</v>
      </c>
      <c r="F745" s="194" t="s">
        <v>1424</v>
      </c>
      <c r="G745" s="498" t="s">
        <v>709</v>
      </c>
      <c r="H745" s="7" t="s">
        <v>437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14"/>
      <c r="AC745" s="857"/>
      <c r="AD745" s="857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 t="shared" si="51"/>
        <v>5</v>
      </c>
      <c r="C746" s="193">
        <v>41043</v>
      </c>
      <c r="D746" s="186" t="s">
        <v>476</v>
      </c>
      <c r="E746" s="193">
        <v>41043</v>
      </c>
      <c r="F746" s="194" t="s">
        <v>1290</v>
      </c>
      <c r="G746" s="498" t="s">
        <v>709</v>
      </c>
      <c r="H746" s="7" t="s">
        <v>437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14"/>
      <c r="AC746" s="857"/>
      <c r="AD746" s="857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 t="shared" si="51"/>
        <v>5</v>
      </c>
      <c r="C747" s="186">
        <v>41043</v>
      </c>
      <c r="D747" s="186" t="s">
        <v>476</v>
      </c>
      <c r="E747" s="186">
        <v>41043</v>
      </c>
      <c r="F747" s="191" t="s">
        <v>1305</v>
      </c>
      <c r="G747" s="625" t="s">
        <v>709</v>
      </c>
      <c r="H747" s="7" t="s">
        <v>437</v>
      </c>
      <c r="I747" s="260">
        <v>200</v>
      </c>
      <c r="J747" s="260">
        <v>23102</v>
      </c>
      <c r="K747" s="623">
        <v>4620400</v>
      </c>
      <c r="L747" s="196" t="s">
        <v>169</v>
      </c>
      <c r="M747" s="624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14"/>
      <c r="AC747" s="857"/>
      <c r="AD747" s="857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 t="shared" si="51"/>
        <v>5</v>
      </c>
      <c r="C748" s="193">
        <v>41043</v>
      </c>
      <c r="D748" s="186" t="s">
        <v>476</v>
      </c>
      <c r="E748" s="193">
        <v>41043</v>
      </c>
      <c r="F748" s="191" t="s">
        <v>1306</v>
      </c>
      <c r="G748" s="699" t="s">
        <v>709</v>
      </c>
      <c r="H748" s="7" t="s">
        <v>437</v>
      </c>
      <c r="I748" s="260">
        <v>410</v>
      </c>
      <c r="J748" s="260">
        <v>12620</v>
      </c>
      <c r="K748" s="623">
        <v>5174200</v>
      </c>
      <c r="L748" s="196" t="s">
        <v>169</v>
      </c>
      <c r="M748" s="624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14"/>
      <c r="AC748" s="857"/>
      <c r="AD748" s="857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 t="shared" si="51"/>
        <v>5</v>
      </c>
      <c r="C749" s="193">
        <v>41043</v>
      </c>
      <c r="D749" s="186" t="s">
        <v>476</v>
      </c>
      <c r="E749" s="193">
        <v>41043</v>
      </c>
      <c r="F749" s="191" t="s">
        <v>1307</v>
      </c>
      <c r="G749" s="699" t="s">
        <v>709</v>
      </c>
      <c r="H749" s="7" t="s">
        <v>437</v>
      </c>
      <c r="I749" s="260">
        <v>1232</v>
      </c>
      <c r="J749" s="260">
        <v>17539</v>
      </c>
      <c r="K749" s="623">
        <v>21608048</v>
      </c>
      <c r="L749" s="196" t="s">
        <v>169</v>
      </c>
      <c r="M749" s="624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14"/>
      <c r="AC749" s="857"/>
      <c r="AD749" s="857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 t="shared" si="51"/>
        <v>5</v>
      </c>
      <c r="C750" s="193">
        <v>41043</v>
      </c>
      <c r="D750" s="186" t="s">
        <v>476</v>
      </c>
      <c r="E750" s="193">
        <v>41043</v>
      </c>
      <c r="F750" s="194" t="s">
        <v>1308</v>
      </c>
      <c r="G750" s="699" t="s">
        <v>709</v>
      </c>
      <c r="H750" s="7" t="s">
        <v>437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14"/>
      <c r="AC750" s="857"/>
      <c r="AD750" s="857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 t="shared" si="51"/>
        <v>5</v>
      </c>
      <c r="C751" s="193">
        <v>41043</v>
      </c>
      <c r="D751" s="186" t="s">
        <v>476</v>
      </c>
      <c r="E751" s="841">
        <v>41043</v>
      </c>
      <c r="F751" s="194" t="s">
        <v>1306</v>
      </c>
      <c r="G751" s="498" t="s">
        <v>709</v>
      </c>
      <c r="H751" s="7" t="s">
        <v>437</v>
      </c>
      <c r="I751" s="264">
        <v>90</v>
      </c>
      <c r="J751" s="264">
        <v>12620</v>
      </c>
      <c r="K751" s="879">
        <v>1135800</v>
      </c>
      <c r="L751" s="196" t="s">
        <v>169</v>
      </c>
      <c r="M751" s="624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14"/>
      <c r="AC751" s="857"/>
      <c r="AD751" s="857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 t="shared" si="51"/>
        <v>5</v>
      </c>
      <c r="C752" s="186">
        <v>41043</v>
      </c>
      <c r="D752" s="186" t="s">
        <v>476</v>
      </c>
      <c r="E752" s="186">
        <v>41043</v>
      </c>
      <c r="F752" s="191" t="s">
        <v>1285</v>
      </c>
      <c r="G752" s="625" t="s">
        <v>709</v>
      </c>
      <c r="H752" s="7" t="s">
        <v>437</v>
      </c>
      <c r="I752" s="260">
        <v>250</v>
      </c>
      <c r="J752" s="260">
        <v>11150</v>
      </c>
      <c r="K752" s="623">
        <v>2787500</v>
      </c>
      <c r="L752" s="196" t="s">
        <v>169</v>
      </c>
      <c r="M752" s="624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14"/>
      <c r="AC752" s="857"/>
      <c r="AD752" s="857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 t="shared" si="51"/>
        <v>5</v>
      </c>
      <c r="C753" s="186">
        <v>41043</v>
      </c>
      <c r="D753" s="186" t="s">
        <v>476</v>
      </c>
      <c r="E753" s="186">
        <v>41043</v>
      </c>
      <c r="F753" s="191" t="s">
        <v>567</v>
      </c>
      <c r="G753" s="625" t="s">
        <v>709</v>
      </c>
      <c r="H753" s="7" t="s">
        <v>437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200">
        <v>5</v>
      </c>
      <c r="AC753" s="857"/>
      <c r="AD753" s="857"/>
    </row>
    <row r="754" spans="1:30" ht="15.75" customHeight="1">
      <c r="A754" s="206" t="str">
        <f>IF(B754&lt;&gt;"",IF(AND(B754&gt;=_TM1,B754&lt;=_TM2,OR(TH!L754="1111",TH!M754="1111")),TH!D754,""),"")</f>
        <v/>
      </c>
      <c r="B754" s="36">
        <f t="shared" si="51"/>
        <v>5</v>
      </c>
      <c r="C754" s="186">
        <f>E754</f>
        <v>41043</v>
      </c>
      <c r="D754" s="186" t="s">
        <v>448</v>
      </c>
      <c r="E754" s="186">
        <v>41043</v>
      </c>
      <c r="F754" s="194" t="s">
        <v>401</v>
      </c>
      <c r="G754" s="625" t="s">
        <v>709</v>
      </c>
      <c r="H754" s="7" t="s">
        <v>437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>x</v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C754" s="857"/>
      <c r="AD754" s="857"/>
    </row>
    <row r="755" spans="1:30" ht="15.75" customHeight="1">
      <c r="A755" s="206" t="str">
        <f>IF(B755&lt;&gt;"",IF(AND(B755&gt;=_TM1,B755&lt;=_TM2,OR(TH!L755="1111",TH!M755="1111")),TH!D755,""),"")</f>
        <v/>
      </c>
      <c r="B755" s="36">
        <f t="shared" si="51"/>
        <v>5</v>
      </c>
      <c r="C755" s="186">
        <f>E755</f>
        <v>41044</v>
      </c>
      <c r="D755" s="186" t="s">
        <v>449</v>
      </c>
      <c r="E755" s="193">
        <v>41044</v>
      </c>
      <c r="F755" s="194" t="s">
        <v>401</v>
      </c>
      <c r="G755" s="498" t="s">
        <v>688</v>
      </c>
      <c r="H755" s="7" t="s">
        <v>437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>x</v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614"/>
      <c r="AB755" s="213"/>
      <c r="AC755" s="857"/>
      <c r="AD755" s="857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 t="shared" si="51"/>
        <v>5</v>
      </c>
      <c r="C756" s="186">
        <v>41044</v>
      </c>
      <c r="D756" s="186" t="s">
        <v>477</v>
      </c>
      <c r="E756" s="186">
        <v>41044</v>
      </c>
      <c r="F756" s="191" t="s">
        <v>1388</v>
      </c>
      <c r="G756" s="625" t="s">
        <v>710</v>
      </c>
      <c r="H756" s="7" t="s">
        <v>437</v>
      </c>
      <c r="I756" s="260">
        <v>300</v>
      </c>
      <c r="J756" s="260">
        <v>11176</v>
      </c>
      <c r="K756" s="623">
        <v>3352800</v>
      </c>
      <c r="L756" s="196" t="s">
        <v>169</v>
      </c>
      <c r="M756" s="624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14"/>
      <c r="AC756" s="857"/>
      <c r="AD756" s="857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 t="shared" si="51"/>
        <v>5</v>
      </c>
      <c r="C757" s="186">
        <v>41044</v>
      </c>
      <c r="D757" s="186" t="s">
        <v>477</v>
      </c>
      <c r="E757" s="186">
        <v>41044</v>
      </c>
      <c r="F757" s="191" t="s">
        <v>1425</v>
      </c>
      <c r="G757" s="625" t="s">
        <v>710</v>
      </c>
      <c r="H757" s="7" t="s">
        <v>437</v>
      </c>
      <c r="I757" s="260">
        <v>150</v>
      </c>
      <c r="J757" s="260">
        <v>6912</v>
      </c>
      <c r="K757" s="623">
        <v>1036800</v>
      </c>
      <c r="L757" s="196" t="s">
        <v>169</v>
      </c>
      <c r="M757" s="624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14"/>
      <c r="AC757" s="857"/>
      <c r="AD757" s="857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 t="shared" si="51"/>
        <v>5</v>
      </c>
      <c r="C758" s="186">
        <v>41044</v>
      </c>
      <c r="D758" s="186" t="s">
        <v>477</v>
      </c>
      <c r="E758" s="186">
        <v>41044</v>
      </c>
      <c r="F758" s="191" t="s">
        <v>1423</v>
      </c>
      <c r="G758" s="625" t="s">
        <v>710</v>
      </c>
      <c r="H758" s="7" t="s">
        <v>437</v>
      </c>
      <c r="I758" s="260">
        <v>100</v>
      </c>
      <c r="J758" s="260">
        <v>13200</v>
      </c>
      <c r="K758" s="623">
        <v>1320000</v>
      </c>
      <c r="L758" s="196" t="s">
        <v>169</v>
      </c>
      <c r="M758" s="624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14"/>
      <c r="AC758" s="857"/>
      <c r="AD758" s="857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 t="shared" si="51"/>
        <v>5</v>
      </c>
      <c r="C759" s="193">
        <v>41044</v>
      </c>
      <c r="D759" s="186" t="s">
        <v>477</v>
      </c>
      <c r="E759" s="193">
        <v>41044</v>
      </c>
      <c r="F759" s="194" t="s">
        <v>1426</v>
      </c>
      <c r="G759" s="498" t="s">
        <v>710</v>
      </c>
      <c r="H759" s="7" t="s">
        <v>437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14"/>
      <c r="AC759" s="857"/>
      <c r="AD759" s="857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 t="shared" si="51"/>
        <v>5</v>
      </c>
      <c r="C760" s="193">
        <v>41044</v>
      </c>
      <c r="D760" s="186" t="s">
        <v>477</v>
      </c>
      <c r="E760" s="193">
        <v>41044</v>
      </c>
      <c r="F760" s="194" t="s">
        <v>1427</v>
      </c>
      <c r="G760" s="498" t="s">
        <v>710</v>
      </c>
      <c r="H760" s="7" t="s">
        <v>437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B760" s="614"/>
      <c r="AC760" s="857"/>
      <c r="AD760" s="857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 t="shared" si="51"/>
        <v>5</v>
      </c>
      <c r="C761" s="193">
        <v>41044</v>
      </c>
      <c r="D761" s="186" t="s">
        <v>477</v>
      </c>
      <c r="E761" s="193">
        <v>41044</v>
      </c>
      <c r="F761" s="194" t="s">
        <v>1428</v>
      </c>
      <c r="G761" s="498" t="s">
        <v>710</v>
      </c>
      <c r="H761" s="7" t="s">
        <v>437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B761" s="614"/>
      <c r="AC761" s="857"/>
      <c r="AD761" s="857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 t="shared" si="51"/>
        <v>5</v>
      </c>
      <c r="C762" s="193">
        <v>41044</v>
      </c>
      <c r="D762" s="186" t="s">
        <v>477</v>
      </c>
      <c r="E762" s="193">
        <v>41044</v>
      </c>
      <c r="F762" s="194" t="s">
        <v>567</v>
      </c>
      <c r="G762" s="498" t="s">
        <v>710</v>
      </c>
      <c r="H762" s="7" t="s">
        <v>437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200">
        <v>5</v>
      </c>
      <c r="AC762" s="857"/>
      <c r="AD762" s="857"/>
    </row>
    <row r="763" spans="1:30" ht="15.75" customHeight="1">
      <c r="A763" s="206" t="str">
        <f>IF(B763&lt;&gt;"",IF(AND(B763&gt;=_TM1,B763&lt;=_TM2,OR(TH!L763="1111",TH!M763="1111")),TH!D763,""),"")</f>
        <v/>
      </c>
      <c r="B763" s="36">
        <f t="shared" si="51"/>
        <v>5</v>
      </c>
      <c r="C763" s="193">
        <v>41044</v>
      </c>
      <c r="D763" s="186" t="s">
        <v>450</v>
      </c>
      <c r="E763" s="193">
        <v>41044</v>
      </c>
      <c r="F763" s="194" t="s">
        <v>401</v>
      </c>
      <c r="G763" s="498" t="s">
        <v>710</v>
      </c>
      <c r="H763" s="7" t="s">
        <v>437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C763" s="857"/>
      <c r="AD763" s="857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 t="shared" si="51"/>
        <v>5</v>
      </c>
      <c r="C764" s="193">
        <v>41045</v>
      </c>
      <c r="D764" s="186" t="s">
        <v>477</v>
      </c>
      <c r="E764" s="193">
        <v>41045</v>
      </c>
      <c r="F764" s="194" t="s">
        <v>1309</v>
      </c>
      <c r="G764" s="498" t="s">
        <v>711</v>
      </c>
      <c r="H764" s="7" t="s">
        <v>437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B764" s="614"/>
      <c r="AC764" s="857"/>
      <c r="AD764" s="857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 t="shared" si="51"/>
        <v>5</v>
      </c>
      <c r="C765" s="186">
        <v>41045</v>
      </c>
      <c r="D765" s="186" t="s">
        <v>477</v>
      </c>
      <c r="E765" s="186">
        <v>41045</v>
      </c>
      <c r="F765" s="191" t="s">
        <v>567</v>
      </c>
      <c r="G765" s="625" t="s">
        <v>711</v>
      </c>
      <c r="H765" s="7" t="s">
        <v>437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00">
        <v>5</v>
      </c>
      <c r="AC765" s="857"/>
      <c r="AD765" s="857"/>
    </row>
    <row r="766" spans="1:30" ht="15.75" customHeight="1">
      <c r="A766" s="206" t="str">
        <f>IF(B766&lt;&gt;"",IF(AND(B766&gt;=_TM1,B766&lt;=_TM2,OR(TH!L766="1111",TH!M766="1111")),TH!D766,""),"")</f>
        <v/>
      </c>
      <c r="B766" s="36">
        <f t="shared" si="51"/>
        <v>5</v>
      </c>
      <c r="C766" s="186">
        <v>41045</v>
      </c>
      <c r="D766" s="186" t="s">
        <v>451</v>
      </c>
      <c r="E766" s="186">
        <v>41045</v>
      </c>
      <c r="F766" s="191" t="s">
        <v>401</v>
      </c>
      <c r="G766" s="625" t="s">
        <v>711</v>
      </c>
      <c r="H766" s="7" t="s">
        <v>437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C766" s="857"/>
      <c r="AD766" s="857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 t="shared" si="51"/>
        <v>5</v>
      </c>
      <c r="C767" s="193">
        <f t="shared" ref="C767:C772" si="53">E767</f>
        <v>41045</v>
      </c>
      <c r="D767" s="193" t="s">
        <v>1614</v>
      </c>
      <c r="E767" s="193">
        <v>41045</v>
      </c>
      <c r="F767" s="194" t="s">
        <v>1202</v>
      </c>
      <c r="G767" s="498" t="s">
        <v>996</v>
      </c>
      <c r="H767" s="195" t="s">
        <v>949</v>
      </c>
      <c r="I767" s="260">
        <v>451</v>
      </c>
      <c r="J767" s="260">
        <v>8050</v>
      </c>
      <c r="K767" s="623">
        <f>ROUND(I767*J767,0)</f>
        <v>3630550</v>
      </c>
      <c r="L767" s="196" t="s">
        <v>284</v>
      </c>
      <c r="M767" s="196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3"/>
      <c r="AB767" s="213"/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 t="shared" si="51"/>
        <v>5</v>
      </c>
      <c r="C768" s="193">
        <f t="shared" si="53"/>
        <v>41045</v>
      </c>
      <c r="D768" s="193" t="s">
        <v>1614</v>
      </c>
      <c r="E768" s="193">
        <v>41045</v>
      </c>
      <c r="F768" s="194" t="s">
        <v>1072</v>
      </c>
      <c r="G768" s="498" t="s">
        <v>996</v>
      </c>
      <c r="H768" s="195" t="s">
        <v>949</v>
      </c>
      <c r="I768" s="260">
        <v>783</v>
      </c>
      <c r="J768" s="260">
        <v>6700</v>
      </c>
      <c r="K768" s="623">
        <f>ROUND(I768*J768,0)</f>
        <v>5246100</v>
      </c>
      <c r="L768" s="196" t="s">
        <v>284</v>
      </c>
      <c r="M768" s="196" t="s">
        <v>185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213"/>
      <c r="AB768" s="213"/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 t="shared" si="51"/>
        <v>5</v>
      </c>
      <c r="C769" s="193">
        <f t="shared" si="53"/>
        <v>41045</v>
      </c>
      <c r="D769" s="193" t="s">
        <v>1614</v>
      </c>
      <c r="E769" s="193">
        <v>41045</v>
      </c>
      <c r="F769" s="194" t="s">
        <v>1201</v>
      </c>
      <c r="G769" s="498" t="s">
        <v>996</v>
      </c>
      <c r="H769" s="195" t="s">
        <v>949</v>
      </c>
      <c r="I769" s="260">
        <v>1200</v>
      </c>
      <c r="J769" s="260">
        <v>337</v>
      </c>
      <c r="K769" s="623">
        <f>ROUND(I769*J769,0)</f>
        <v>404400</v>
      </c>
      <c r="L769" s="196" t="s">
        <v>284</v>
      </c>
      <c r="M769" s="196" t="s">
        <v>185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213"/>
      <c r="AB769" s="213"/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 t="shared" si="51"/>
        <v>5</v>
      </c>
      <c r="C770" s="193">
        <f t="shared" si="53"/>
        <v>41045</v>
      </c>
      <c r="D770" s="193" t="s">
        <v>1614</v>
      </c>
      <c r="E770" s="193">
        <v>41045</v>
      </c>
      <c r="F770" s="194" t="s">
        <v>556</v>
      </c>
      <c r="G770" s="498" t="s">
        <v>996</v>
      </c>
      <c r="H770" s="195" t="s">
        <v>949</v>
      </c>
      <c r="I770" s="260"/>
      <c r="J770" s="260"/>
      <c r="K770" s="623">
        <v>928105</v>
      </c>
      <c r="L770" s="196" t="s">
        <v>284</v>
      </c>
      <c r="M770" s="196" t="s">
        <v>496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/>
      </c>
      <c r="B771" s="36">
        <f t="shared" si="51"/>
        <v>5</v>
      </c>
      <c r="C771" s="193">
        <f t="shared" si="53"/>
        <v>41045</v>
      </c>
      <c r="D771" s="193" t="s">
        <v>1654</v>
      </c>
      <c r="E771" s="193">
        <v>41045</v>
      </c>
      <c r="F771" s="194" t="s">
        <v>366</v>
      </c>
      <c r="G771" s="498" t="s">
        <v>996</v>
      </c>
      <c r="H771" s="195" t="s">
        <v>949</v>
      </c>
      <c r="I771" s="260"/>
      <c r="J771" s="260"/>
      <c r="K771" s="623">
        <v>10209155</v>
      </c>
      <c r="L771" s="196" t="s">
        <v>48</v>
      </c>
      <c r="M771" s="196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>x</v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/>
      </c>
      <c r="B772" s="36">
        <f t="shared" si="51"/>
        <v>5</v>
      </c>
      <c r="C772" s="193">
        <f t="shared" si="53"/>
        <v>41047</v>
      </c>
      <c r="D772" s="186" t="s">
        <v>452</v>
      </c>
      <c r="E772" s="193">
        <v>41047</v>
      </c>
      <c r="F772" s="194" t="s">
        <v>401</v>
      </c>
      <c r="G772" s="498" t="s">
        <v>708</v>
      </c>
      <c r="H772" s="7" t="s">
        <v>437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>x</v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857"/>
      <c r="AD772" s="857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 t="shared" si="51"/>
        <v>5</v>
      </c>
      <c r="C773" s="186">
        <v>41047</v>
      </c>
      <c r="D773" s="186" t="s">
        <v>364</v>
      </c>
      <c r="E773" s="186">
        <v>41047</v>
      </c>
      <c r="F773" s="191" t="s">
        <v>366</v>
      </c>
      <c r="G773" s="625" t="s">
        <v>362</v>
      </c>
      <c r="H773" s="7" t="s">
        <v>498</v>
      </c>
      <c r="I773" s="260"/>
      <c r="J773" s="260"/>
      <c r="K773" s="623">
        <v>20157000</v>
      </c>
      <c r="L773" s="624" t="s">
        <v>24</v>
      </c>
      <c r="M773" s="624" t="s">
        <v>284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857"/>
      <c r="AD773" s="857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 t="shared" si="51"/>
        <v>5</v>
      </c>
      <c r="C774" s="193">
        <v>41047</v>
      </c>
      <c r="D774" s="186" t="s">
        <v>478</v>
      </c>
      <c r="E774" s="193">
        <v>41047</v>
      </c>
      <c r="F774" s="194" t="s">
        <v>1310</v>
      </c>
      <c r="G774" s="498" t="s">
        <v>712</v>
      </c>
      <c r="H774" s="7" t="s">
        <v>437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14"/>
      <c r="AC774" s="857"/>
      <c r="AD774" s="857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 t="shared" si="51"/>
        <v>5</v>
      </c>
      <c r="C775" s="193">
        <v>41047</v>
      </c>
      <c r="D775" s="186" t="s">
        <v>478</v>
      </c>
      <c r="E775" s="193">
        <v>41047</v>
      </c>
      <c r="F775" s="194" t="s">
        <v>1311</v>
      </c>
      <c r="G775" s="498" t="s">
        <v>712</v>
      </c>
      <c r="H775" s="7" t="s">
        <v>437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B775" s="614"/>
      <c r="AC775" s="857"/>
      <c r="AD775" s="857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 t="shared" si="51"/>
        <v>5</v>
      </c>
      <c r="C776" s="193">
        <v>41047</v>
      </c>
      <c r="D776" s="186" t="s">
        <v>478</v>
      </c>
      <c r="E776" s="193">
        <v>41047</v>
      </c>
      <c r="F776" s="191" t="s">
        <v>1301</v>
      </c>
      <c r="G776" s="498" t="s">
        <v>712</v>
      </c>
      <c r="H776" s="7" t="s">
        <v>437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14"/>
      <c r="AC776" s="857"/>
      <c r="AD776" s="857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 t="shared" si="51"/>
        <v>5</v>
      </c>
      <c r="C777" s="193">
        <v>41047</v>
      </c>
      <c r="D777" s="186" t="s">
        <v>478</v>
      </c>
      <c r="E777" s="193">
        <v>41047</v>
      </c>
      <c r="F777" s="191" t="s">
        <v>567</v>
      </c>
      <c r="G777" s="498" t="s">
        <v>712</v>
      </c>
      <c r="H777" s="7" t="s">
        <v>437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00">
        <v>5</v>
      </c>
      <c r="AC777" s="857"/>
      <c r="AD777" s="857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 t="shared" si="51"/>
        <v>5</v>
      </c>
      <c r="C778" s="193">
        <f t="shared" ref="C778:C786" si="54">E778</f>
        <v>41047</v>
      </c>
      <c r="D778" s="193" t="s">
        <v>1615</v>
      </c>
      <c r="E778" s="193">
        <v>41047</v>
      </c>
      <c r="F778" s="887" t="s">
        <v>1200</v>
      </c>
      <c r="G778" s="498" t="s">
        <v>997</v>
      </c>
      <c r="H778" s="195" t="s">
        <v>701</v>
      </c>
      <c r="I778" s="260">
        <v>100</v>
      </c>
      <c r="J778" s="260">
        <v>53900</v>
      </c>
      <c r="K778" s="623">
        <f>ROUND(I778*J778,0)</f>
        <v>5390000</v>
      </c>
      <c r="L778" s="196" t="s">
        <v>284</v>
      </c>
      <c r="M778" s="196" t="s">
        <v>185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213"/>
      <c r="AB778" s="213"/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 t="shared" si="51"/>
        <v>5</v>
      </c>
      <c r="C779" s="193">
        <f t="shared" si="54"/>
        <v>41047</v>
      </c>
      <c r="D779" s="193" t="s">
        <v>1615</v>
      </c>
      <c r="E779" s="193">
        <v>41047</v>
      </c>
      <c r="F779" s="887" t="s">
        <v>1199</v>
      </c>
      <c r="G779" s="498" t="s">
        <v>997</v>
      </c>
      <c r="H779" s="195" t="s">
        <v>701</v>
      </c>
      <c r="I779" s="260">
        <v>97</v>
      </c>
      <c r="J779" s="260">
        <v>23900</v>
      </c>
      <c r="K779" s="623">
        <f>ROUND(I779*J779,0)</f>
        <v>2318300</v>
      </c>
      <c r="L779" s="196" t="s">
        <v>284</v>
      </c>
      <c r="M779" s="196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3"/>
      <c r="AB779" s="213"/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 t="shared" si="51"/>
        <v>5</v>
      </c>
      <c r="C780" s="193">
        <f t="shared" si="54"/>
        <v>41047</v>
      </c>
      <c r="D780" s="193" t="s">
        <v>1615</v>
      </c>
      <c r="E780" s="193">
        <v>41047</v>
      </c>
      <c r="F780" s="194" t="s">
        <v>556</v>
      </c>
      <c r="G780" s="498" t="s">
        <v>997</v>
      </c>
      <c r="H780" s="195" t="s">
        <v>701</v>
      </c>
      <c r="I780" s="260"/>
      <c r="J780" s="260"/>
      <c r="K780" s="623">
        <v>770830</v>
      </c>
      <c r="L780" s="196" t="s">
        <v>284</v>
      </c>
      <c r="M780" s="196" t="s">
        <v>496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 t="shared" si="51"/>
        <v>5</v>
      </c>
      <c r="C781" s="193">
        <f t="shared" si="54"/>
        <v>41047</v>
      </c>
      <c r="D781" s="193" t="s">
        <v>1616</v>
      </c>
      <c r="E781" s="193">
        <v>41047</v>
      </c>
      <c r="F781" s="887" t="s">
        <v>1131</v>
      </c>
      <c r="G781" s="498" t="s">
        <v>998</v>
      </c>
      <c r="H781" s="7" t="s">
        <v>999</v>
      </c>
      <c r="I781" s="260">
        <v>100</v>
      </c>
      <c r="J781" s="260">
        <v>11210</v>
      </c>
      <c r="K781" s="623">
        <f>ROUND(I781*J781,0)</f>
        <v>1121000</v>
      </c>
      <c r="L781" s="196" t="s">
        <v>284</v>
      </c>
      <c r="M781" s="196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3"/>
      <c r="AB781" s="213"/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 t="shared" si="51"/>
        <v>5</v>
      </c>
      <c r="C782" s="193">
        <f t="shared" si="54"/>
        <v>41047</v>
      </c>
      <c r="D782" s="193" t="s">
        <v>1616</v>
      </c>
      <c r="E782" s="193">
        <v>41047</v>
      </c>
      <c r="F782" s="887" t="s">
        <v>1198</v>
      </c>
      <c r="G782" s="498" t="s">
        <v>998</v>
      </c>
      <c r="H782" s="7" t="s">
        <v>999</v>
      </c>
      <c r="I782" s="260">
        <v>230</v>
      </c>
      <c r="J782" s="260">
        <v>9070</v>
      </c>
      <c r="K782" s="623">
        <f>ROUND(I782*J782,0)</f>
        <v>2086100</v>
      </c>
      <c r="L782" s="196" t="s">
        <v>284</v>
      </c>
      <c r="M782" s="196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3"/>
      <c r="AB782" s="213"/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 t="shared" si="51"/>
        <v>5</v>
      </c>
      <c r="C783" s="193">
        <f t="shared" si="54"/>
        <v>41047</v>
      </c>
      <c r="D783" s="193" t="s">
        <v>1616</v>
      </c>
      <c r="E783" s="193">
        <v>41047</v>
      </c>
      <c r="F783" s="887" t="s">
        <v>1197</v>
      </c>
      <c r="G783" s="498" t="s">
        <v>998</v>
      </c>
      <c r="H783" s="7" t="s">
        <v>999</v>
      </c>
      <c r="I783" s="260">
        <v>328</v>
      </c>
      <c r="J783" s="260">
        <v>12650</v>
      </c>
      <c r="K783" s="623">
        <f>ROUND(I783*J783,0)</f>
        <v>4149200</v>
      </c>
      <c r="L783" s="196" t="s">
        <v>284</v>
      </c>
      <c r="M783" s="196" t="s">
        <v>185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213"/>
      <c r="AB783" s="213"/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 t="shared" si="51"/>
        <v>5</v>
      </c>
      <c r="C784" s="193">
        <f t="shared" si="54"/>
        <v>41047</v>
      </c>
      <c r="D784" s="193" t="s">
        <v>1616</v>
      </c>
      <c r="E784" s="193">
        <v>41047</v>
      </c>
      <c r="F784" s="887" t="s">
        <v>1197</v>
      </c>
      <c r="G784" s="498" t="s">
        <v>998</v>
      </c>
      <c r="H784" s="7" t="s">
        <v>999</v>
      </c>
      <c r="I784" s="260">
        <v>505</v>
      </c>
      <c r="J784" s="260">
        <v>15600</v>
      </c>
      <c r="K784" s="623">
        <f>ROUND(I784*J784,0)</f>
        <v>7878000</v>
      </c>
      <c r="L784" s="196" t="s">
        <v>284</v>
      </c>
      <c r="M784" s="196" t="s">
        <v>185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213"/>
      <c r="AB784" s="213"/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 t="shared" si="51"/>
        <v>5</v>
      </c>
      <c r="C785" s="193">
        <f t="shared" si="54"/>
        <v>41047</v>
      </c>
      <c r="D785" s="193" t="s">
        <v>1616</v>
      </c>
      <c r="E785" s="193">
        <v>41047</v>
      </c>
      <c r="F785" s="194" t="s">
        <v>556</v>
      </c>
      <c r="G785" s="498" t="s">
        <v>998</v>
      </c>
      <c r="H785" s="7" t="s">
        <v>999</v>
      </c>
      <c r="I785" s="260"/>
      <c r="J785" s="260"/>
      <c r="K785" s="623">
        <v>1523430</v>
      </c>
      <c r="L785" s="196" t="s">
        <v>284</v>
      </c>
      <c r="M785" s="196" t="s">
        <v>496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/>
      </c>
      <c r="B786" s="36">
        <f t="shared" si="51"/>
        <v>5</v>
      </c>
      <c r="C786" s="193">
        <f t="shared" si="54"/>
        <v>41047</v>
      </c>
      <c r="D786" s="193" t="s">
        <v>1655</v>
      </c>
      <c r="E786" s="193">
        <v>41047</v>
      </c>
      <c r="F786" s="194" t="s">
        <v>366</v>
      </c>
      <c r="G786" s="498" t="s">
        <v>998</v>
      </c>
      <c r="H786" s="7" t="s">
        <v>999</v>
      </c>
      <c r="I786" s="260"/>
      <c r="J786" s="260"/>
      <c r="K786" s="623">
        <v>16757730</v>
      </c>
      <c r="L786" s="196" t="s">
        <v>48</v>
      </c>
      <c r="M786" s="196" t="s">
        <v>284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>x</v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/>
      </c>
      <c r="B787" s="36">
        <f t="shared" si="51"/>
        <v>5</v>
      </c>
      <c r="C787" s="193">
        <v>41048</v>
      </c>
      <c r="D787" s="193" t="s">
        <v>453</v>
      </c>
      <c r="E787" s="193">
        <v>41048</v>
      </c>
      <c r="F787" s="194" t="s">
        <v>713</v>
      </c>
      <c r="G787" s="498" t="s">
        <v>714</v>
      </c>
      <c r="H787" s="7" t="s">
        <v>402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>x</v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C787" s="857"/>
      <c r="AD787" s="857"/>
    </row>
    <row r="788" spans="1:30" ht="15.75" customHeight="1">
      <c r="A788" s="206" t="str">
        <f>IF(B788&lt;&gt;"",IF(AND(B788&gt;=_TM1,B788&lt;=_TM2,OR(TH!L788="1111",TH!M788="1111")),TH!D788,""),"")</f>
        <v/>
      </c>
      <c r="B788" s="36">
        <f t="shared" si="51"/>
        <v>5</v>
      </c>
      <c r="C788" s="193">
        <v>41048</v>
      </c>
      <c r="D788" s="193" t="s">
        <v>453</v>
      </c>
      <c r="E788" s="193">
        <v>41048</v>
      </c>
      <c r="F788" s="194" t="s">
        <v>373</v>
      </c>
      <c r="G788" s="498" t="s">
        <v>714</v>
      </c>
      <c r="H788" s="195" t="s">
        <v>402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>x</v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200">
        <v>5</v>
      </c>
      <c r="AC788" s="857"/>
      <c r="AD788" s="857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 t="shared" si="51"/>
        <v>5</v>
      </c>
      <c r="C789" s="193">
        <v>41048</v>
      </c>
      <c r="D789" s="186" t="s">
        <v>479</v>
      </c>
      <c r="E789" s="193">
        <v>41048</v>
      </c>
      <c r="F789" s="194" t="s">
        <v>1429</v>
      </c>
      <c r="G789" s="496" t="s">
        <v>715</v>
      </c>
      <c r="H789" s="7" t="s">
        <v>437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14"/>
      <c r="AC789" s="857"/>
      <c r="AD789" s="857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 t="shared" si="51"/>
        <v>5</v>
      </c>
      <c r="C790" s="193">
        <v>41048</v>
      </c>
      <c r="D790" s="186" t="s">
        <v>479</v>
      </c>
      <c r="E790" s="193">
        <v>41048</v>
      </c>
      <c r="F790" s="194" t="s">
        <v>1430</v>
      </c>
      <c r="G790" s="496" t="s">
        <v>715</v>
      </c>
      <c r="H790" s="7" t="s">
        <v>437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14"/>
      <c r="AC790" s="857"/>
      <c r="AD790" s="857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 t="shared" ref="B791:B854" si="55">IF(C791&lt;&gt;"",MONTH(C791),"")</f>
        <v>5</v>
      </c>
      <c r="C791" s="186">
        <v>41048</v>
      </c>
      <c r="D791" s="186" t="s">
        <v>479</v>
      </c>
      <c r="E791" s="186">
        <v>41048</v>
      </c>
      <c r="F791" s="191" t="s">
        <v>1431</v>
      </c>
      <c r="G791" s="625" t="s">
        <v>715</v>
      </c>
      <c r="H791" s="7" t="s">
        <v>437</v>
      </c>
      <c r="I791" s="260">
        <v>250</v>
      </c>
      <c r="J791" s="260">
        <v>12211</v>
      </c>
      <c r="K791" s="623">
        <v>3052750</v>
      </c>
      <c r="L791" s="196" t="s">
        <v>169</v>
      </c>
      <c r="M791" s="624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14"/>
      <c r="AC791" s="857"/>
      <c r="AD791" s="857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 t="shared" si="55"/>
        <v>5</v>
      </c>
      <c r="C792" s="186">
        <v>41048</v>
      </c>
      <c r="D792" s="186" t="s">
        <v>479</v>
      </c>
      <c r="E792" s="186">
        <v>41048</v>
      </c>
      <c r="F792" s="191" t="s">
        <v>1312</v>
      </c>
      <c r="G792" s="625" t="s">
        <v>715</v>
      </c>
      <c r="H792" s="7" t="s">
        <v>437</v>
      </c>
      <c r="I792" s="260">
        <v>225</v>
      </c>
      <c r="J792" s="260">
        <v>19584</v>
      </c>
      <c r="K792" s="623">
        <v>4406400</v>
      </c>
      <c r="L792" s="196" t="s">
        <v>169</v>
      </c>
      <c r="M792" s="624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14"/>
      <c r="AC792" s="857"/>
      <c r="AD792" s="857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 t="shared" si="55"/>
        <v>5</v>
      </c>
      <c r="C793" s="186">
        <v>41048</v>
      </c>
      <c r="D793" s="186" t="s">
        <v>479</v>
      </c>
      <c r="E793" s="186">
        <v>41048</v>
      </c>
      <c r="F793" s="191" t="s">
        <v>1313</v>
      </c>
      <c r="G793" s="625" t="s">
        <v>715</v>
      </c>
      <c r="H793" s="7" t="s">
        <v>437</v>
      </c>
      <c r="I793" s="260">
        <v>225</v>
      </c>
      <c r="J793" s="260">
        <v>29232</v>
      </c>
      <c r="K793" s="623">
        <v>6577200</v>
      </c>
      <c r="L793" s="196" t="s">
        <v>169</v>
      </c>
      <c r="M793" s="624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B793" s="614"/>
      <c r="AC793" s="857"/>
      <c r="AD793" s="857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 t="shared" si="55"/>
        <v>5</v>
      </c>
      <c r="C794" s="193">
        <v>41048</v>
      </c>
      <c r="D794" s="186" t="s">
        <v>479</v>
      </c>
      <c r="E794" s="193">
        <v>41048</v>
      </c>
      <c r="F794" s="194" t="s">
        <v>1314</v>
      </c>
      <c r="G794" s="498" t="s">
        <v>715</v>
      </c>
      <c r="H794" s="7" t="s">
        <v>437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B794" s="614"/>
      <c r="AC794" s="857"/>
      <c r="AD794" s="857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 t="shared" si="55"/>
        <v>5</v>
      </c>
      <c r="C795" s="193">
        <v>41048</v>
      </c>
      <c r="D795" s="186" t="s">
        <v>479</v>
      </c>
      <c r="E795" s="193">
        <v>41048</v>
      </c>
      <c r="F795" s="194" t="s">
        <v>567</v>
      </c>
      <c r="G795" s="498" t="s">
        <v>715</v>
      </c>
      <c r="H795" s="7" t="s">
        <v>437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200">
        <v>5</v>
      </c>
      <c r="AC795" s="857"/>
      <c r="AD795" s="857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 t="shared" si="55"/>
        <v>5</v>
      </c>
      <c r="C796" s="186">
        <v>41050</v>
      </c>
      <c r="D796" s="186" t="s">
        <v>365</v>
      </c>
      <c r="E796" s="186">
        <v>41050</v>
      </c>
      <c r="F796" s="191" t="s">
        <v>401</v>
      </c>
      <c r="G796" s="625" t="s">
        <v>362</v>
      </c>
      <c r="H796" s="7" t="s">
        <v>437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57"/>
      <c r="AD796" s="857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 t="shared" si="55"/>
        <v>5</v>
      </c>
      <c r="C797" s="186">
        <v>41050</v>
      </c>
      <c r="D797" s="193" t="s">
        <v>365</v>
      </c>
      <c r="E797" s="186">
        <v>41050</v>
      </c>
      <c r="F797" s="191" t="s">
        <v>367</v>
      </c>
      <c r="G797" s="625" t="s">
        <v>362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57"/>
      <c r="AD797" s="857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 t="shared" si="55"/>
        <v>5</v>
      </c>
      <c r="C798" s="186">
        <v>41050</v>
      </c>
      <c r="D798" s="186" t="s">
        <v>365</v>
      </c>
      <c r="E798" s="186">
        <v>41050</v>
      </c>
      <c r="F798" s="191" t="s">
        <v>401</v>
      </c>
      <c r="G798" s="625" t="s">
        <v>362</v>
      </c>
      <c r="H798" s="7" t="s">
        <v>437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C798" s="857"/>
      <c r="AD798" s="857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 t="shared" si="55"/>
        <v>5</v>
      </c>
      <c r="C799" s="186">
        <v>41050</v>
      </c>
      <c r="D799" s="186" t="s">
        <v>365</v>
      </c>
      <c r="E799" s="186">
        <v>41050</v>
      </c>
      <c r="F799" s="191" t="s">
        <v>367</v>
      </c>
      <c r="G799" s="625" t="s">
        <v>362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C799" s="857"/>
      <c r="AD799" s="857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 t="shared" si="55"/>
        <v>5</v>
      </c>
      <c r="C800" s="186">
        <v>41051</v>
      </c>
      <c r="D800" s="186" t="s">
        <v>480</v>
      </c>
      <c r="E800" s="186">
        <v>41051</v>
      </c>
      <c r="F800" s="191" t="s">
        <v>1315</v>
      </c>
      <c r="G800" s="625" t="s">
        <v>716</v>
      </c>
      <c r="H800" s="7" t="s">
        <v>437</v>
      </c>
      <c r="I800" s="260">
        <v>250</v>
      </c>
      <c r="J800" s="260">
        <v>14726</v>
      </c>
      <c r="K800" s="623">
        <v>3681500</v>
      </c>
      <c r="L800" s="196" t="s">
        <v>169</v>
      </c>
      <c r="M800" s="624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B800" s="614"/>
      <c r="AC800" s="857"/>
      <c r="AD800" s="857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 t="shared" si="55"/>
        <v>5</v>
      </c>
      <c r="C801" s="193">
        <v>41051</v>
      </c>
      <c r="D801" s="186" t="s">
        <v>480</v>
      </c>
      <c r="E801" s="193">
        <v>41051</v>
      </c>
      <c r="F801" s="194" t="s">
        <v>1316</v>
      </c>
      <c r="G801" s="498" t="s">
        <v>716</v>
      </c>
      <c r="H801" s="7" t="s">
        <v>437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14"/>
      <c r="AC801" s="857"/>
      <c r="AD801" s="857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 t="shared" si="55"/>
        <v>5</v>
      </c>
      <c r="C802" s="193">
        <v>41051</v>
      </c>
      <c r="D802" s="186" t="s">
        <v>480</v>
      </c>
      <c r="E802" s="193">
        <v>41051</v>
      </c>
      <c r="F802" s="194" t="s">
        <v>567</v>
      </c>
      <c r="G802" s="498" t="s">
        <v>716</v>
      </c>
      <c r="H802" s="7" t="s">
        <v>437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00">
        <v>5</v>
      </c>
      <c r="AC802" s="857"/>
      <c r="AD802" s="857"/>
    </row>
    <row r="803" spans="1:30" ht="15.75" customHeight="1">
      <c r="A803" s="206" t="str">
        <f>IF(B803&lt;&gt;"",IF(AND(B803&gt;=_TM1,B803&lt;=_TM2,OR(TH!L803="1111",TH!M803="1111")),TH!D803,""),"")</f>
        <v/>
      </c>
      <c r="B803" s="36">
        <f t="shared" si="55"/>
        <v>5</v>
      </c>
      <c r="C803" s="193">
        <v>41051</v>
      </c>
      <c r="D803" s="186" t="s">
        <v>454</v>
      </c>
      <c r="E803" s="193">
        <v>41051</v>
      </c>
      <c r="F803" s="194" t="s">
        <v>401</v>
      </c>
      <c r="G803" s="498" t="s">
        <v>716</v>
      </c>
      <c r="H803" s="7" t="s">
        <v>437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>x</v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C803" s="857"/>
      <c r="AD803" s="857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 t="shared" si="55"/>
        <v>5</v>
      </c>
      <c r="C804" s="193">
        <f t="shared" ref="C804:C813" si="56">E804</f>
        <v>41051</v>
      </c>
      <c r="D804" s="193" t="s">
        <v>1617</v>
      </c>
      <c r="E804" s="193">
        <v>41051</v>
      </c>
      <c r="F804" s="887" t="s">
        <v>1196</v>
      </c>
      <c r="G804" s="498" t="s">
        <v>1000</v>
      </c>
      <c r="H804" s="7" t="s">
        <v>999</v>
      </c>
      <c r="I804" s="260">
        <v>327</v>
      </c>
      <c r="J804" s="260">
        <v>3530</v>
      </c>
      <c r="K804" s="623">
        <f>ROUND(I804*J804,0)</f>
        <v>1154310</v>
      </c>
      <c r="L804" s="196" t="s">
        <v>284</v>
      </c>
      <c r="M804" s="196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3"/>
      <c r="AB804" s="213"/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 t="shared" si="55"/>
        <v>5</v>
      </c>
      <c r="C805" s="193">
        <f t="shared" si="56"/>
        <v>41051</v>
      </c>
      <c r="D805" s="193" t="s">
        <v>1617</v>
      </c>
      <c r="E805" s="193">
        <v>41051</v>
      </c>
      <c r="F805" s="887" t="s">
        <v>1195</v>
      </c>
      <c r="G805" s="498" t="s">
        <v>1000</v>
      </c>
      <c r="H805" s="7" t="s">
        <v>999</v>
      </c>
      <c r="I805" s="260">
        <v>317</v>
      </c>
      <c r="J805" s="260">
        <v>5970</v>
      </c>
      <c r="K805" s="623">
        <f>ROUND(I805*J805,0)</f>
        <v>1892490</v>
      </c>
      <c r="L805" s="196" t="s">
        <v>284</v>
      </c>
      <c r="M805" s="196" t="s">
        <v>185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213"/>
      <c r="AB805" s="213"/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 t="shared" si="55"/>
        <v>5</v>
      </c>
      <c r="C806" s="193">
        <f t="shared" si="56"/>
        <v>41051</v>
      </c>
      <c r="D806" s="193" t="s">
        <v>1617</v>
      </c>
      <c r="E806" s="193">
        <v>41051</v>
      </c>
      <c r="F806" s="887" t="s">
        <v>1194</v>
      </c>
      <c r="G806" s="498" t="s">
        <v>1000</v>
      </c>
      <c r="H806" s="7" t="s">
        <v>999</v>
      </c>
      <c r="I806" s="260">
        <v>2040</v>
      </c>
      <c r="J806" s="260">
        <v>7400</v>
      </c>
      <c r="K806" s="623">
        <f>ROUND(I806*J806,0)</f>
        <v>15096000</v>
      </c>
      <c r="L806" s="196" t="s">
        <v>284</v>
      </c>
      <c r="M806" s="196" t="s">
        <v>185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213"/>
      <c r="AB806" s="213"/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 t="shared" si="55"/>
        <v>5</v>
      </c>
      <c r="C807" s="193">
        <f t="shared" si="56"/>
        <v>41051</v>
      </c>
      <c r="D807" s="193" t="s">
        <v>1617</v>
      </c>
      <c r="E807" s="193">
        <v>41051</v>
      </c>
      <c r="F807" s="194" t="s">
        <v>556</v>
      </c>
      <c r="G807" s="498" t="s">
        <v>1000</v>
      </c>
      <c r="H807" s="7" t="s">
        <v>999</v>
      </c>
      <c r="I807" s="258"/>
      <c r="J807" s="258"/>
      <c r="K807" s="623">
        <v>1807740</v>
      </c>
      <c r="L807" s="196" t="s">
        <v>284</v>
      </c>
      <c r="M807" s="196" t="s">
        <v>496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/>
      </c>
      <c r="B808" s="36">
        <f t="shared" si="55"/>
        <v>5</v>
      </c>
      <c r="C808" s="193">
        <f t="shared" si="56"/>
        <v>41051</v>
      </c>
      <c r="D808" s="193" t="s">
        <v>1656</v>
      </c>
      <c r="E808" s="193">
        <v>41051</v>
      </c>
      <c r="F808" s="194" t="s">
        <v>366</v>
      </c>
      <c r="G808" s="498" t="s">
        <v>1000</v>
      </c>
      <c r="H808" s="7" t="s">
        <v>999</v>
      </c>
      <c r="I808" s="258"/>
      <c r="J808" s="258"/>
      <c r="K808" s="623">
        <v>19950540</v>
      </c>
      <c r="L808" s="196" t="s">
        <v>48</v>
      </c>
      <c r="M808" s="196" t="s">
        <v>284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>x</v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/>
      </c>
      <c r="B809" s="36">
        <f t="shared" si="55"/>
        <v>5</v>
      </c>
      <c r="C809" s="193">
        <f t="shared" si="56"/>
        <v>41051</v>
      </c>
      <c r="D809" s="193" t="s">
        <v>1657</v>
      </c>
      <c r="E809" s="193">
        <v>41051</v>
      </c>
      <c r="F809" s="194" t="s">
        <v>1574</v>
      </c>
      <c r="G809" s="498"/>
      <c r="H809" s="195" t="s">
        <v>800</v>
      </c>
      <c r="I809" s="260"/>
      <c r="J809" s="260"/>
      <c r="K809" s="623">
        <v>1890944</v>
      </c>
      <c r="L809" s="196" t="s">
        <v>48</v>
      </c>
      <c r="M809" s="196" t="s">
        <v>284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>x</v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 t="shared" si="55"/>
        <v>5</v>
      </c>
      <c r="C810" s="193">
        <f t="shared" si="56"/>
        <v>41051</v>
      </c>
      <c r="D810" s="193" t="s">
        <v>1618</v>
      </c>
      <c r="E810" s="193">
        <v>41051</v>
      </c>
      <c r="F810" s="194" t="s">
        <v>1193</v>
      </c>
      <c r="G810" s="498" t="s">
        <v>1001</v>
      </c>
      <c r="H810" s="195" t="s">
        <v>800</v>
      </c>
      <c r="I810" s="260">
        <v>492</v>
      </c>
      <c r="J810" s="260">
        <v>8280</v>
      </c>
      <c r="K810" s="623">
        <f>ROUND(I810*J810,0)</f>
        <v>4073760</v>
      </c>
      <c r="L810" s="196" t="s">
        <v>284</v>
      </c>
      <c r="M810" s="196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3"/>
      <c r="AB810" s="213"/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 t="shared" si="55"/>
        <v>5</v>
      </c>
      <c r="C811" s="193">
        <f t="shared" si="56"/>
        <v>41051</v>
      </c>
      <c r="D811" s="193" t="s">
        <v>1618</v>
      </c>
      <c r="E811" s="193">
        <v>41051</v>
      </c>
      <c r="F811" s="194" t="s">
        <v>1192</v>
      </c>
      <c r="G811" s="498" t="s">
        <v>1001</v>
      </c>
      <c r="H811" s="195" t="s">
        <v>800</v>
      </c>
      <c r="I811" s="260">
        <v>500</v>
      </c>
      <c r="J811" s="260">
        <v>9760</v>
      </c>
      <c r="K811" s="623">
        <f>ROUND(I811*J811,0)</f>
        <v>4880000</v>
      </c>
      <c r="L811" s="196" t="s">
        <v>284</v>
      </c>
      <c r="M811" s="196" t="s">
        <v>185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213"/>
      <c r="AB811" s="213"/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 t="shared" si="55"/>
        <v>5</v>
      </c>
      <c r="C812" s="193">
        <f t="shared" si="56"/>
        <v>41051</v>
      </c>
      <c r="D812" s="193" t="s">
        <v>1618</v>
      </c>
      <c r="E812" s="193">
        <v>41051</v>
      </c>
      <c r="F812" s="194" t="s">
        <v>1191</v>
      </c>
      <c r="G812" s="498" t="s">
        <v>1001</v>
      </c>
      <c r="H812" s="195" t="s">
        <v>800</v>
      </c>
      <c r="I812" s="260">
        <v>982</v>
      </c>
      <c r="J812" s="260">
        <v>11040</v>
      </c>
      <c r="K812" s="38">
        <f>ROUND(I812*J812,0)</f>
        <v>10841280</v>
      </c>
      <c r="L812" s="196" t="s">
        <v>284</v>
      </c>
      <c r="M812" s="196" t="s">
        <v>185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213"/>
      <c r="AB812" s="213"/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 t="shared" si="55"/>
        <v>5</v>
      </c>
      <c r="C813" s="193">
        <f t="shared" si="56"/>
        <v>41051</v>
      </c>
      <c r="D813" s="193" t="s">
        <v>1618</v>
      </c>
      <c r="E813" s="193">
        <v>41051</v>
      </c>
      <c r="F813" s="194" t="s">
        <v>1002</v>
      </c>
      <c r="G813" s="498" t="s">
        <v>1001</v>
      </c>
      <c r="H813" s="195" t="s">
        <v>800</v>
      </c>
      <c r="I813" s="260"/>
      <c r="J813" s="260"/>
      <c r="K813" s="38">
        <v>1989344</v>
      </c>
      <c r="L813" s="196" t="s">
        <v>284</v>
      </c>
      <c r="M813" s="196" t="s">
        <v>496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 t="shared" si="55"/>
        <v>5</v>
      </c>
      <c r="C814" s="193">
        <v>41052</v>
      </c>
      <c r="D814" s="193" t="s">
        <v>459</v>
      </c>
      <c r="E814" s="193">
        <v>41052</v>
      </c>
      <c r="F814" s="194" t="s">
        <v>404</v>
      </c>
      <c r="G814" s="498" t="s">
        <v>717</v>
      </c>
      <c r="H814" s="195" t="s">
        <v>406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>x</v>
      </c>
      <c r="Z814" s="52" t="str">
        <f>IF(AND(B814&lt;=NKC!$N$8,B814&gt;=NKC!$M$8),"x","")</f>
        <v>x</v>
      </c>
      <c r="AC814" s="857"/>
      <c r="AD814" s="857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 t="shared" si="55"/>
        <v>5</v>
      </c>
      <c r="C815" s="193">
        <v>41052</v>
      </c>
      <c r="D815" s="193" t="s">
        <v>459</v>
      </c>
      <c r="E815" s="193">
        <v>41052</v>
      </c>
      <c r="F815" s="194" t="s">
        <v>405</v>
      </c>
      <c r="G815" s="498" t="s">
        <v>717</v>
      </c>
      <c r="H815" s="195" t="s">
        <v>406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00">
        <v>7</v>
      </c>
      <c r="AC815" s="857"/>
      <c r="AD815" s="857"/>
    </row>
    <row r="816" spans="1:30" ht="15.75" customHeight="1">
      <c r="A816" s="206" t="str">
        <f>IF(B816&lt;&gt;"",IF(AND(B816&gt;=_TM1,B816&lt;=_TM2,OR(TH!L816="1111",TH!M816="1111")),TH!D816,""),"")</f>
        <v/>
      </c>
      <c r="B816" s="36">
        <f t="shared" si="55"/>
        <v>5</v>
      </c>
      <c r="C816" s="193">
        <v>41052</v>
      </c>
      <c r="D816" s="193" t="s">
        <v>455</v>
      </c>
      <c r="E816" s="193">
        <v>41052</v>
      </c>
      <c r="F816" s="194" t="s">
        <v>401</v>
      </c>
      <c r="G816" s="498" t="s">
        <v>717</v>
      </c>
      <c r="H816" s="195" t="s">
        <v>406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>x</v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C816" s="857"/>
      <c r="AD816" s="857"/>
    </row>
    <row r="817" spans="1:30" ht="15.75" customHeight="1">
      <c r="A817" s="206" t="str">
        <f>IF(B817&lt;&gt;"",IF(AND(B817&gt;=_TM1,B817&lt;=_TM2,OR(TH!L817="1111",TH!M817="1111")),TH!D817,""),"")</f>
        <v/>
      </c>
      <c r="B817" s="36">
        <f t="shared" si="55"/>
        <v>5</v>
      </c>
      <c r="C817" s="193">
        <v>41052</v>
      </c>
      <c r="D817" s="193" t="s">
        <v>456</v>
      </c>
      <c r="E817" s="193">
        <v>41052</v>
      </c>
      <c r="F817" s="194" t="s">
        <v>690</v>
      </c>
      <c r="G817" s="498" t="s">
        <v>718</v>
      </c>
      <c r="H817" s="195" t="s">
        <v>402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>x</v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C817" s="857"/>
      <c r="AD817" s="857"/>
    </row>
    <row r="818" spans="1:30" ht="15.75" customHeight="1">
      <c r="A818" s="206" t="str">
        <f>IF(B818&lt;&gt;"",IF(AND(B818&gt;=_TM1,B818&lt;=_TM2,OR(TH!L818="1111",TH!M818="1111")),TH!D818,""),"")</f>
        <v/>
      </c>
      <c r="B818" s="36">
        <f t="shared" si="55"/>
        <v>5</v>
      </c>
      <c r="C818" s="193">
        <v>41052</v>
      </c>
      <c r="D818" s="193" t="s">
        <v>456</v>
      </c>
      <c r="E818" s="193">
        <v>41052</v>
      </c>
      <c r="F818" s="194" t="s">
        <v>373</v>
      </c>
      <c r="G818" s="498" t="s">
        <v>718</v>
      </c>
      <c r="H818" s="7" t="s">
        <v>402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>x</v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00">
        <v>5</v>
      </c>
      <c r="AC818" s="857"/>
      <c r="AD818" s="857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 t="shared" si="55"/>
        <v>5</v>
      </c>
      <c r="C819" s="193">
        <v>41052</v>
      </c>
      <c r="D819" s="186" t="s">
        <v>481</v>
      </c>
      <c r="E819" s="193">
        <v>41052</v>
      </c>
      <c r="F819" s="194" t="s">
        <v>1432</v>
      </c>
      <c r="G819" s="498" t="s">
        <v>719</v>
      </c>
      <c r="H819" s="7" t="s">
        <v>437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14"/>
      <c r="AC819" s="857"/>
      <c r="AD819" s="857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 t="shared" si="55"/>
        <v>5</v>
      </c>
      <c r="C820" s="186">
        <v>41052</v>
      </c>
      <c r="D820" s="186" t="s">
        <v>481</v>
      </c>
      <c r="E820" s="186">
        <v>41052</v>
      </c>
      <c r="F820" s="191" t="s">
        <v>1433</v>
      </c>
      <c r="G820" s="625" t="s">
        <v>719</v>
      </c>
      <c r="H820" s="7" t="s">
        <v>437</v>
      </c>
      <c r="I820" s="260">
        <v>200</v>
      </c>
      <c r="J820" s="260">
        <v>11882</v>
      </c>
      <c r="K820" s="623">
        <v>2376400</v>
      </c>
      <c r="L820" s="196" t="s">
        <v>169</v>
      </c>
      <c r="M820" s="624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14"/>
      <c r="AC820" s="859"/>
      <c r="AD820" s="859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 t="shared" si="55"/>
        <v>5</v>
      </c>
      <c r="C821" s="193">
        <v>41052</v>
      </c>
      <c r="D821" s="186" t="s">
        <v>481</v>
      </c>
      <c r="E821" s="193">
        <v>41052</v>
      </c>
      <c r="F821" s="194" t="s">
        <v>1434</v>
      </c>
      <c r="G821" s="498" t="s">
        <v>719</v>
      </c>
      <c r="H821" s="7" t="s">
        <v>437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 t="shared" si="55"/>
        <v>5</v>
      </c>
      <c r="C822" s="193">
        <v>41052</v>
      </c>
      <c r="D822" s="186" t="s">
        <v>481</v>
      </c>
      <c r="E822" s="193">
        <v>41052</v>
      </c>
      <c r="F822" s="194" t="s">
        <v>1435</v>
      </c>
      <c r="G822" s="498" t="s">
        <v>719</v>
      </c>
      <c r="H822" s="7" t="s">
        <v>437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 t="shared" si="55"/>
        <v>5</v>
      </c>
      <c r="C823" s="193">
        <v>41052</v>
      </c>
      <c r="D823" s="186" t="s">
        <v>481</v>
      </c>
      <c r="E823" s="193">
        <v>41052</v>
      </c>
      <c r="F823" s="194" t="s">
        <v>567</v>
      </c>
      <c r="G823" s="498" t="s">
        <v>719</v>
      </c>
      <c r="H823" s="7" t="s">
        <v>437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/>
      </c>
      <c r="B824" s="36">
        <f t="shared" si="55"/>
        <v>5</v>
      </c>
      <c r="C824" s="193">
        <v>41052</v>
      </c>
      <c r="D824" s="186" t="s">
        <v>457</v>
      </c>
      <c r="E824" s="193">
        <v>41052</v>
      </c>
      <c r="F824" s="194" t="s">
        <v>401</v>
      </c>
      <c r="G824" s="498" t="s">
        <v>719</v>
      </c>
      <c r="H824" s="7" t="s">
        <v>437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 t="shared" si="55"/>
        <v>5</v>
      </c>
      <c r="C825" s="193">
        <v>41053</v>
      </c>
      <c r="D825" s="186" t="s">
        <v>482</v>
      </c>
      <c r="E825" s="193">
        <v>41053</v>
      </c>
      <c r="F825" s="194" t="s">
        <v>1436</v>
      </c>
      <c r="G825" s="498" t="s">
        <v>720</v>
      </c>
      <c r="H825" s="7" t="s">
        <v>437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 t="shared" si="55"/>
        <v>5</v>
      </c>
      <c r="C826" s="193">
        <v>41053</v>
      </c>
      <c r="D826" s="186" t="s">
        <v>482</v>
      </c>
      <c r="E826" s="193">
        <v>41053</v>
      </c>
      <c r="F826" s="194" t="s">
        <v>1433</v>
      </c>
      <c r="G826" s="498" t="s">
        <v>720</v>
      </c>
      <c r="H826" s="7" t="s">
        <v>437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 t="shared" si="55"/>
        <v>5</v>
      </c>
      <c r="C827" s="193">
        <v>41053</v>
      </c>
      <c r="D827" s="186" t="s">
        <v>482</v>
      </c>
      <c r="E827" s="193">
        <v>41053</v>
      </c>
      <c r="F827" s="194" t="s">
        <v>1437</v>
      </c>
      <c r="G827" s="498" t="s">
        <v>720</v>
      </c>
      <c r="H827" s="7" t="s">
        <v>437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 t="shared" si="55"/>
        <v>5</v>
      </c>
      <c r="C828" s="193">
        <v>41053</v>
      </c>
      <c r="D828" s="186" t="s">
        <v>482</v>
      </c>
      <c r="E828" s="193">
        <v>41053</v>
      </c>
      <c r="F828" s="194" t="s">
        <v>1438</v>
      </c>
      <c r="G828" s="498" t="s">
        <v>720</v>
      </c>
      <c r="H828" s="7" t="s">
        <v>437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8">
        <f t="shared" si="55"/>
        <v>5</v>
      </c>
      <c r="C829" s="193">
        <v>41053</v>
      </c>
      <c r="D829" s="186" t="s">
        <v>482</v>
      </c>
      <c r="E829" s="193">
        <v>41053</v>
      </c>
      <c r="F829" s="194" t="s">
        <v>1317</v>
      </c>
      <c r="G829" s="498" t="s">
        <v>720</v>
      </c>
      <c r="H829" s="7" t="s">
        <v>437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59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 t="shared" si="55"/>
        <v>5</v>
      </c>
      <c r="C830" s="193">
        <v>41053</v>
      </c>
      <c r="D830" s="186" t="s">
        <v>482</v>
      </c>
      <c r="E830" s="193">
        <v>41053</v>
      </c>
      <c r="F830" s="194" t="s">
        <v>567</v>
      </c>
      <c r="G830" s="498" t="s">
        <v>720</v>
      </c>
      <c r="H830" s="7" t="s">
        <v>437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 t="shared" si="55"/>
        <v>5</v>
      </c>
      <c r="C831" s="193">
        <f t="shared" ref="C831:C845" si="57">E831</f>
        <v>41053</v>
      </c>
      <c r="D831" s="193" t="s">
        <v>1619</v>
      </c>
      <c r="E831" s="193">
        <v>41053</v>
      </c>
      <c r="F831" s="887" t="s">
        <v>1189</v>
      </c>
      <c r="G831" s="498" t="s">
        <v>1003</v>
      </c>
      <c r="H831" s="195" t="s">
        <v>977</v>
      </c>
      <c r="I831" s="260">
        <v>299</v>
      </c>
      <c r="J831" s="260">
        <v>6120</v>
      </c>
      <c r="K831" s="38">
        <f>ROUND(I831*J831,0)</f>
        <v>1829880</v>
      </c>
      <c r="L831" s="196" t="s">
        <v>284</v>
      </c>
      <c r="M831" s="196" t="s">
        <v>185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213"/>
      <c r="AB831" s="213"/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 t="shared" si="55"/>
        <v>5</v>
      </c>
      <c r="C832" s="193">
        <f t="shared" si="57"/>
        <v>41053</v>
      </c>
      <c r="D832" s="193" t="s">
        <v>1619</v>
      </c>
      <c r="E832" s="193">
        <v>41053</v>
      </c>
      <c r="F832" s="887" t="s">
        <v>1190</v>
      </c>
      <c r="G832" s="498" t="s">
        <v>1003</v>
      </c>
      <c r="H832" s="195" t="s">
        <v>977</v>
      </c>
      <c r="I832" s="260">
        <v>296</v>
      </c>
      <c r="J832" s="260">
        <v>7495</v>
      </c>
      <c r="K832" s="38">
        <f>ROUND(I832*J832,0)</f>
        <v>2218520</v>
      </c>
      <c r="L832" s="196" t="s">
        <v>284</v>
      </c>
      <c r="M832" s="196" t="s">
        <v>185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213"/>
      <c r="AB832" s="213"/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 t="shared" si="55"/>
        <v>5</v>
      </c>
      <c r="C833" s="193">
        <f t="shared" si="57"/>
        <v>41053</v>
      </c>
      <c r="D833" s="193" t="s">
        <v>1619</v>
      </c>
      <c r="E833" s="193">
        <v>41053</v>
      </c>
      <c r="F833" s="194" t="s">
        <v>556</v>
      </c>
      <c r="G833" s="498" t="s">
        <v>1003</v>
      </c>
      <c r="H833" s="195" t="s">
        <v>977</v>
      </c>
      <c r="I833" s="260"/>
      <c r="J833" s="260"/>
      <c r="K833" s="38">
        <v>404840</v>
      </c>
      <c r="L833" s="196" t="s">
        <v>284</v>
      </c>
      <c r="M833" s="196" t="s">
        <v>496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/>
      </c>
      <c r="B834" s="36">
        <f t="shared" si="55"/>
        <v>5</v>
      </c>
      <c r="C834" s="193">
        <f t="shared" si="57"/>
        <v>41053</v>
      </c>
      <c r="D834" s="193" t="s">
        <v>1658</v>
      </c>
      <c r="E834" s="193">
        <v>41053</v>
      </c>
      <c r="F834" s="194" t="s">
        <v>366</v>
      </c>
      <c r="G834" s="498" t="s">
        <v>1003</v>
      </c>
      <c r="H834" s="195" t="s">
        <v>977</v>
      </c>
      <c r="I834" s="260"/>
      <c r="J834" s="260"/>
      <c r="K834" s="38">
        <v>4453240</v>
      </c>
      <c r="L834" s="196" t="s">
        <v>48</v>
      </c>
      <c r="M834" s="196" t="s">
        <v>284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>x</v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 t="shared" si="55"/>
        <v>5</v>
      </c>
      <c r="C835" s="193">
        <f t="shared" si="57"/>
        <v>41053</v>
      </c>
      <c r="D835" s="193" t="s">
        <v>1620</v>
      </c>
      <c r="E835" s="193">
        <v>41053</v>
      </c>
      <c r="F835" s="194" t="s">
        <v>1188</v>
      </c>
      <c r="G835" s="498" t="s">
        <v>1004</v>
      </c>
      <c r="H835" s="212" t="s">
        <v>928</v>
      </c>
      <c r="I835" s="262">
        <v>484</v>
      </c>
      <c r="J835" s="262">
        <v>17850</v>
      </c>
      <c r="K835" s="38">
        <f>ROUND(I835*J835,0)</f>
        <v>8639400</v>
      </c>
      <c r="L835" s="196" t="s">
        <v>284</v>
      </c>
      <c r="M835" s="196" t="s">
        <v>185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213"/>
      <c r="AB835" s="213"/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 t="shared" si="55"/>
        <v>5</v>
      </c>
      <c r="C836" s="193">
        <f t="shared" si="57"/>
        <v>41053</v>
      </c>
      <c r="D836" s="193" t="s">
        <v>1620</v>
      </c>
      <c r="E836" s="193">
        <v>41053</v>
      </c>
      <c r="F836" s="194" t="s">
        <v>556</v>
      </c>
      <c r="G836" s="498" t="s">
        <v>1004</v>
      </c>
      <c r="H836" s="212" t="s">
        <v>928</v>
      </c>
      <c r="I836" s="260"/>
      <c r="J836" s="260"/>
      <c r="K836" s="38">
        <v>863940</v>
      </c>
      <c r="L836" s="196" t="s">
        <v>284</v>
      </c>
      <c r="M836" s="196" t="s">
        <v>496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/>
      </c>
      <c r="B837" s="36">
        <f t="shared" si="55"/>
        <v>5</v>
      </c>
      <c r="C837" s="193">
        <f t="shared" si="57"/>
        <v>41053</v>
      </c>
      <c r="D837" s="193" t="s">
        <v>1659</v>
      </c>
      <c r="E837" s="193">
        <v>41053</v>
      </c>
      <c r="F837" s="194" t="s">
        <v>366</v>
      </c>
      <c r="G837" s="498" t="s">
        <v>1004</v>
      </c>
      <c r="H837" s="212" t="s">
        <v>928</v>
      </c>
      <c r="I837" s="260"/>
      <c r="J837" s="260"/>
      <c r="K837" s="38">
        <v>9503340</v>
      </c>
      <c r="L837" s="196" t="s">
        <v>48</v>
      </c>
      <c r="M837" s="196" t="s">
        <v>284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>x</v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 t="shared" si="55"/>
        <v>5</v>
      </c>
      <c r="C838" s="193">
        <f t="shared" si="57"/>
        <v>41053</v>
      </c>
      <c r="D838" s="193" t="s">
        <v>1621</v>
      </c>
      <c r="E838" s="193">
        <v>41053</v>
      </c>
      <c r="F838" s="194" t="s">
        <v>1187</v>
      </c>
      <c r="G838" s="498" t="s">
        <v>1005</v>
      </c>
      <c r="H838" s="195" t="s">
        <v>813</v>
      </c>
      <c r="I838" s="260">
        <v>850</v>
      </c>
      <c r="J838" s="260">
        <v>20790</v>
      </c>
      <c r="K838" s="38">
        <f>ROUND(I838*J838,0)</f>
        <v>17671500</v>
      </c>
      <c r="L838" s="196" t="s">
        <v>284</v>
      </c>
      <c r="M838" s="196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3"/>
      <c r="AB838" s="213"/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 t="shared" si="55"/>
        <v>5</v>
      </c>
      <c r="C839" s="193">
        <f t="shared" si="57"/>
        <v>41053</v>
      </c>
      <c r="D839" s="193" t="s">
        <v>1621</v>
      </c>
      <c r="E839" s="193">
        <v>41053</v>
      </c>
      <c r="F839" s="194" t="s">
        <v>1186</v>
      </c>
      <c r="G839" s="498" t="s">
        <v>1005</v>
      </c>
      <c r="H839" s="195" t="s">
        <v>813</v>
      </c>
      <c r="I839" s="260">
        <v>450</v>
      </c>
      <c r="J839" s="260">
        <v>13200</v>
      </c>
      <c r="K839" s="38">
        <f>ROUND(I839*J839,0)</f>
        <v>5940000</v>
      </c>
      <c r="L839" s="196" t="s">
        <v>284</v>
      </c>
      <c r="M839" s="196" t="s">
        <v>185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213"/>
      <c r="AB839" s="213"/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 t="shared" si="55"/>
        <v>5</v>
      </c>
      <c r="C840" s="193">
        <f t="shared" si="57"/>
        <v>41053</v>
      </c>
      <c r="D840" s="193" t="s">
        <v>1621</v>
      </c>
      <c r="E840" s="193">
        <v>41053</v>
      </c>
      <c r="F840" s="194" t="s">
        <v>1185</v>
      </c>
      <c r="G840" s="498" t="s">
        <v>1005</v>
      </c>
      <c r="H840" s="195" t="s">
        <v>813</v>
      </c>
      <c r="I840" s="260">
        <v>450</v>
      </c>
      <c r="J840" s="260">
        <v>21450</v>
      </c>
      <c r="K840" s="38">
        <f>ROUND(I840*J840,0)</f>
        <v>9652500</v>
      </c>
      <c r="L840" s="196" t="s">
        <v>284</v>
      </c>
      <c r="M840" s="196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3"/>
      <c r="AB840" s="213"/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 t="shared" si="55"/>
        <v>5</v>
      </c>
      <c r="C841" s="193">
        <f t="shared" si="57"/>
        <v>41053</v>
      </c>
      <c r="D841" s="193" t="s">
        <v>1621</v>
      </c>
      <c r="E841" s="193">
        <v>41053</v>
      </c>
      <c r="F841" s="194" t="s">
        <v>556</v>
      </c>
      <c r="G841" s="498" t="s">
        <v>1005</v>
      </c>
      <c r="H841" s="195" t="s">
        <v>813</v>
      </c>
      <c r="I841" s="260"/>
      <c r="J841" s="260"/>
      <c r="K841" s="38">
        <v>3326400</v>
      </c>
      <c r="L841" s="196" t="s">
        <v>284</v>
      </c>
      <c r="M841" s="196" t="s">
        <v>496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 t="shared" si="55"/>
        <v>5</v>
      </c>
      <c r="C842" s="193">
        <f t="shared" si="57"/>
        <v>41053</v>
      </c>
      <c r="D842" s="193" t="s">
        <v>1622</v>
      </c>
      <c r="E842" s="193">
        <v>41053</v>
      </c>
      <c r="F842" s="194" t="s">
        <v>724</v>
      </c>
      <c r="G842" s="498" t="s">
        <v>1006</v>
      </c>
      <c r="H842" s="860" t="s">
        <v>763</v>
      </c>
      <c r="I842" s="260">
        <v>300</v>
      </c>
      <c r="J842" s="260">
        <v>27728</v>
      </c>
      <c r="K842" s="38">
        <f>ROUND(I842*J842,0)</f>
        <v>8318400</v>
      </c>
      <c r="L842" s="196" t="s">
        <v>284</v>
      </c>
      <c r="M842" s="196" t="s">
        <v>185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213"/>
      <c r="AB842" s="213"/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 t="shared" si="55"/>
        <v>5</v>
      </c>
      <c r="C843" s="193">
        <f t="shared" si="57"/>
        <v>41053</v>
      </c>
      <c r="D843" s="193" t="s">
        <v>1622</v>
      </c>
      <c r="E843" s="193">
        <v>41053</v>
      </c>
      <c r="F843" s="194" t="s">
        <v>725</v>
      </c>
      <c r="G843" s="498" t="s">
        <v>1006</v>
      </c>
      <c r="H843" s="860" t="s">
        <v>763</v>
      </c>
      <c r="I843" s="260">
        <v>500</v>
      </c>
      <c r="J843" s="260">
        <v>19692</v>
      </c>
      <c r="K843" s="38">
        <f>ROUND(I843*J843,0)</f>
        <v>9846000</v>
      </c>
      <c r="L843" s="196" t="s">
        <v>284</v>
      </c>
      <c r="M843" s="196" t="s">
        <v>185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213"/>
      <c r="AB843" s="213"/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 t="shared" si="55"/>
        <v>5</v>
      </c>
      <c r="C844" s="193">
        <f t="shared" si="57"/>
        <v>41053</v>
      </c>
      <c r="D844" s="193" t="s">
        <v>1622</v>
      </c>
      <c r="E844" s="193">
        <v>41053</v>
      </c>
      <c r="F844" s="194" t="s">
        <v>1007</v>
      </c>
      <c r="G844" s="498" t="s">
        <v>1006</v>
      </c>
      <c r="H844" s="860" t="s">
        <v>763</v>
      </c>
      <c r="I844" s="260"/>
      <c r="J844" s="260"/>
      <c r="K844" s="38">
        <v>1816440</v>
      </c>
      <c r="L844" s="196" t="s">
        <v>284</v>
      </c>
      <c r="M844" s="196" t="s">
        <v>496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/>
      </c>
      <c r="B845" s="36">
        <f t="shared" si="55"/>
        <v>5</v>
      </c>
      <c r="C845" s="193">
        <f t="shared" si="57"/>
        <v>41053</v>
      </c>
      <c r="D845" s="193" t="s">
        <v>1660</v>
      </c>
      <c r="E845" s="193">
        <v>41053</v>
      </c>
      <c r="F845" s="194" t="s">
        <v>366</v>
      </c>
      <c r="G845" s="498" t="s">
        <v>1006</v>
      </c>
      <c r="H845" s="860" t="s">
        <v>763</v>
      </c>
      <c r="I845" s="260"/>
      <c r="J845" s="260"/>
      <c r="K845" s="38">
        <v>19980840</v>
      </c>
      <c r="L845" s="196" t="s">
        <v>48</v>
      </c>
      <c r="M845" s="196" t="s">
        <v>284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>x</v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 t="shared" si="55"/>
        <v>5</v>
      </c>
      <c r="C846" s="193">
        <v>41054</v>
      </c>
      <c r="D846" s="193" t="s">
        <v>364</v>
      </c>
      <c r="E846" s="193">
        <v>41054</v>
      </c>
      <c r="F846" s="194" t="s">
        <v>366</v>
      </c>
      <c r="G846" s="498" t="s">
        <v>362</v>
      </c>
      <c r="H846" s="7" t="s">
        <v>633</v>
      </c>
      <c r="I846" s="260"/>
      <c r="J846" s="260"/>
      <c r="K846" s="38">
        <v>28280776</v>
      </c>
      <c r="L846" s="196" t="s">
        <v>24</v>
      </c>
      <c r="M846" s="196" t="s">
        <v>284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 t="shared" si="55"/>
        <v>5</v>
      </c>
      <c r="C847" s="193">
        <v>41054</v>
      </c>
      <c r="D847" s="193" t="s">
        <v>364</v>
      </c>
      <c r="E847" s="193">
        <v>41054</v>
      </c>
      <c r="F847" s="194" t="s">
        <v>399</v>
      </c>
      <c r="G847" s="498" t="s">
        <v>362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 t="shared" si="55"/>
        <v>5</v>
      </c>
      <c r="C848" s="193">
        <v>41054</v>
      </c>
      <c r="D848" s="193" t="s">
        <v>460</v>
      </c>
      <c r="E848" s="193">
        <v>41054</v>
      </c>
      <c r="F848" s="194" t="s">
        <v>371</v>
      </c>
      <c r="G848" s="498" t="s">
        <v>721</v>
      </c>
      <c r="H848" s="195" t="s">
        <v>407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 t="shared" si="55"/>
        <v>5</v>
      </c>
      <c r="C849" s="193">
        <v>41054</v>
      </c>
      <c r="D849" s="193" t="s">
        <v>460</v>
      </c>
      <c r="E849" s="193">
        <v>41054</v>
      </c>
      <c r="F849" s="194" t="s">
        <v>372</v>
      </c>
      <c r="G849" s="498" t="s">
        <v>721</v>
      </c>
      <c r="H849" s="195" t="s">
        <v>407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/>
      </c>
      <c r="B850" s="36">
        <f t="shared" si="55"/>
        <v>5</v>
      </c>
      <c r="C850" s="193">
        <v>41054</v>
      </c>
      <c r="D850" s="193" t="s">
        <v>458</v>
      </c>
      <c r="E850" s="193">
        <v>41054</v>
      </c>
      <c r="F850" s="194" t="s">
        <v>401</v>
      </c>
      <c r="G850" s="498" t="s">
        <v>721</v>
      </c>
      <c r="H850" s="195" t="s">
        <v>407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>x</v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 t="shared" si="55"/>
        <v>5</v>
      </c>
      <c r="C851" s="193">
        <v>41054</v>
      </c>
      <c r="D851" s="186" t="s">
        <v>483</v>
      </c>
      <c r="E851" s="193">
        <v>41054</v>
      </c>
      <c r="F851" s="194" t="s">
        <v>1318</v>
      </c>
      <c r="G851" s="498" t="s">
        <v>722</v>
      </c>
      <c r="H851" s="7" t="s">
        <v>437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 t="shared" si="55"/>
        <v>5</v>
      </c>
      <c r="C852" s="193">
        <v>41054</v>
      </c>
      <c r="D852" s="186" t="s">
        <v>483</v>
      </c>
      <c r="E852" s="193">
        <v>41054</v>
      </c>
      <c r="F852" s="194" t="s">
        <v>723</v>
      </c>
      <c r="G852" s="498" t="s">
        <v>722</v>
      </c>
      <c r="H852" s="7" t="s">
        <v>437</v>
      </c>
      <c r="I852" s="260">
        <v>500</v>
      </c>
      <c r="J852" s="260">
        <v>17219</v>
      </c>
      <c r="K852" s="623">
        <v>8609500</v>
      </c>
      <c r="L852" s="196" t="s">
        <v>177</v>
      </c>
      <c r="M852" s="624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 t="shared" si="55"/>
        <v>5</v>
      </c>
      <c r="C853" s="193">
        <v>41054</v>
      </c>
      <c r="D853" s="186" t="s">
        <v>483</v>
      </c>
      <c r="E853" s="193">
        <v>41054</v>
      </c>
      <c r="F853" s="194" t="s">
        <v>724</v>
      </c>
      <c r="G853" s="498" t="s">
        <v>722</v>
      </c>
      <c r="H853" s="7" t="s">
        <v>437</v>
      </c>
      <c r="I853" s="260">
        <v>300</v>
      </c>
      <c r="J853" s="260">
        <v>26644</v>
      </c>
      <c r="K853" s="623">
        <v>7993200</v>
      </c>
      <c r="L853" s="196" t="s">
        <v>177</v>
      </c>
      <c r="M853" s="624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 t="shared" si="55"/>
        <v>5</v>
      </c>
      <c r="C854" s="193">
        <v>41054</v>
      </c>
      <c r="D854" s="186" t="s">
        <v>483</v>
      </c>
      <c r="E854" s="193">
        <v>41054</v>
      </c>
      <c r="F854" s="194" t="s">
        <v>725</v>
      </c>
      <c r="G854" s="498" t="s">
        <v>722</v>
      </c>
      <c r="H854" s="7" t="s">
        <v>437</v>
      </c>
      <c r="I854" s="260">
        <v>500</v>
      </c>
      <c r="J854" s="260">
        <v>18923</v>
      </c>
      <c r="K854" s="623">
        <v>9461500</v>
      </c>
      <c r="L854" s="196" t="s">
        <v>177</v>
      </c>
      <c r="M854" s="624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 t="shared" ref="B855:B918" si="58">IF(C855&lt;&gt;"",MONTH(C855),"")</f>
        <v>5</v>
      </c>
      <c r="C855" s="193">
        <v>41054</v>
      </c>
      <c r="D855" s="186" t="s">
        <v>483</v>
      </c>
      <c r="E855" s="193">
        <v>41054</v>
      </c>
      <c r="F855" s="194" t="s">
        <v>726</v>
      </c>
      <c r="G855" s="498" t="s">
        <v>722</v>
      </c>
      <c r="H855" s="7" t="s">
        <v>437</v>
      </c>
      <c r="I855" s="260">
        <v>500</v>
      </c>
      <c r="J855" s="260">
        <v>19974</v>
      </c>
      <c r="K855" s="38">
        <v>9987000</v>
      </c>
      <c r="L855" s="196" t="s">
        <v>177</v>
      </c>
      <c r="M855" s="624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 t="shared" si="58"/>
        <v>5</v>
      </c>
      <c r="C856" s="193">
        <v>41054</v>
      </c>
      <c r="D856" s="186" t="s">
        <v>483</v>
      </c>
      <c r="E856" s="193">
        <v>41054</v>
      </c>
      <c r="F856" s="194" t="s">
        <v>727</v>
      </c>
      <c r="G856" s="498" t="s">
        <v>722</v>
      </c>
      <c r="H856" s="7" t="s">
        <v>437</v>
      </c>
      <c r="I856" s="260">
        <v>500</v>
      </c>
      <c r="J856" s="260">
        <v>14500</v>
      </c>
      <c r="K856" s="623">
        <v>7250000</v>
      </c>
      <c r="L856" s="196" t="s">
        <v>177</v>
      </c>
      <c r="M856" s="624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 t="shared" si="58"/>
        <v>5</v>
      </c>
      <c r="C857" s="193">
        <v>41054</v>
      </c>
      <c r="D857" s="186" t="s">
        <v>483</v>
      </c>
      <c r="E857" s="193">
        <v>41054</v>
      </c>
      <c r="F857" s="194" t="s">
        <v>728</v>
      </c>
      <c r="G857" s="498" t="s">
        <v>722</v>
      </c>
      <c r="H857" s="7" t="s">
        <v>437</v>
      </c>
      <c r="I857" s="260">
        <v>300</v>
      </c>
      <c r="J857" s="260">
        <v>31103</v>
      </c>
      <c r="K857" s="623">
        <v>9330900</v>
      </c>
      <c r="L857" s="196" t="s">
        <v>177</v>
      </c>
      <c r="M857" s="624" t="s">
        <v>8</v>
      </c>
      <c r="N857" s="52" t="str">
        <f>IF(AND('331-CT'!$E$7=TH!H857,OR(L857="331",M857="331")),"331",IF(AND(OR(L857="131",M857="131"),H857='131-CT'!$E$7),"131",""))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 t="shared" si="58"/>
        <v>5</v>
      </c>
      <c r="C858" s="193">
        <v>41054</v>
      </c>
      <c r="D858" s="186" t="s">
        <v>483</v>
      </c>
      <c r="E858" s="193">
        <v>41054</v>
      </c>
      <c r="F858" s="194" t="s">
        <v>567</v>
      </c>
      <c r="G858" s="498" t="s">
        <v>722</v>
      </c>
      <c r="H858" s="7" t="s">
        <v>437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IF(AND('331-CT'!$E$7=TH!H858,OR(L858="331",M858="331")),"331",IF(AND(OR(L858="131",M858="131"),H858='131-CT'!$E$7),"131",""))</f>
        <v>331</v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 t="shared" si="58"/>
        <v>5</v>
      </c>
      <c r="C859" s="193">
        <f>E859</f>
        <v>41054</v>
      </c>
      <c r="D859" s="193" t="s">
        <v>1623</v>
      </c>
      <c r="E859" s="193">
        <v>41054</v>
      </c>
      <c r="F859" s="194" t="s">
        <v>727</v>
      </c>
      <c r="G859" s="498" t="s">
        <v>1008</v>
      </c>
      <c r="H859" s="860" t="s">
        <v>763</v>
      </c>
      <c r="I859" s="260">
        <v>500</v>
      </c>
      <c r="J859" s="260">
        <v>15090</v>
      </c>
      <c r="K859" s="38">
        <f>ROUND(I859*J859,0)</f>
        <v>7545000</v>
      </c>
      <c r="L859" s="196" t="s">
        <v>284</v>
      </c>
      <c r="M859" s="196" t="s">
        <v>185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213"/>
      <c r="AB859" s="213"/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 t="shared" si="58"/>
        <v>5</v>
      </c>
      <c r="C860" s="193">
        <f>E860</f>
        <v>41054</v>
      </c>
      <c r="D860" s="193" t="s">
        <v>1623</v>
      </c>
      <c r="E860" s="193">
        <v>41054</v>
      </c>
      <c r="F860" s="194" t="s">
        <v>723</v>
      </c>
      <c r="G860" s="498" t="s">
        <v>1008</v>
      </c>
      <c r="H860" s="860" t="s">
        <v>763</v>
      </c>
      <c r="I860" s="260">
        <v>500</v>
      </c>
      <c r="J860" s="260">
        <v>17919</v>
      </c>
      <c r="K860" s="38">
        <f>ROUND(I860*J860,0)</f>
        <v>8959500</v>
      </c>
      <c r="L860" s="196" t="s">
        <v>284</v>
      </c>
      <c r="M860" s="196" t="s">
        <v>185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213"/>
      <c r="AB860" s="213"/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 t="shared" si="58"/>
        <v>5</v>
      </c>
      <c r="C861" s="193">
        <f>E861</f>
        <v>41054</v>
      </c>
      <c r="D861" s="193" t="s">
        <v>1623</v>
      </c>
      <c r="E861" s="193">
        <v>41054</v>
      </c>
      <c r="F861" s="194" t="s">
        <v>1007</v>
      </c>
      <c r="G861" s="498" t="s">
        <v>1008</v>
      </c>
      <c r="H861" s="860" t="s">
        <v>763</v>
      </c>
      <c r="I861" s="260"/>
      <c r="J861" s="260"/>
      <c r="K861" s="38">
        <v>1650450</v>
      </c>
      <c r="L861" s="196" t="s">
        <v>284</v>
      </c>
      <c r="M861" s="196" t="s">
        <v>496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/>
      </c>
      <c r="B862" s="36">
        <f t="shared" si="58"/>
        <v>5</v>
      </c>
      <c r="C862" s="193">
        <f>E862</f>
        <v>41054</v>
      </c>
      <c r="D862" s="193" t="s">
        <v>1661</v>
      </c>
      <c r="E862" s="193">
        <v>41054</v>
      </c>
      <c r="F862" s="194" t="s">
        <v>366</v>
      </c>
      <c r="G862" s="498" t="s">
        <v>1008</v>
      </c>
      <c r="H862" s="860" t="s">
        <v>763</v>
      </c>
      <c r="I862" s="260"/>
      <c r="J862" s="260"/>
      <c r="K862" s="38">
        <v>18154950</v>
      </c>
      <c r="L862" s="196" t="s">
        <v>48</v>
      </c>
      <c r="M862" s="196" t="s">
        <v>284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>x</v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 t="shared" si="58"/>
        <v>5</v>
      </c>
      <c r="C863" s="186">
        <v>41055</v>
      </c>
      <c r="D863" s="186" t="s">
        <v>484</v>
      </c>
      <c r="E863" s="186">
        <v>41055</v>
      </c>
      <c r="F863" s="191" t="s">
        <v>1388</v>
      </c>
      <c r="G863" s="625" t="s">
        <v>729</v>
      </c>
      <c r="H863" s="7" t="s">
        <v>437</v>
      </c>
      <c r="I863" s="260">
        <v>340</v>
      </c>
      <c r="J863" s="260">
        <v>11176</v>
      </c>
      <c r="K863" s="623">
        <v>3799840</v>
      </c>
      <c r="L863" s="196" t="s">
        <v>169</v>
      </c>
      <c r="M863" s="624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 t="shared" si="58"/>
        <v>5</v>
      </c>
      <c r="C864" s="186">
        <v>41055</v>
      </c>
      <c r="D864" s="186" t="s">
        <v>484</v>
      </c>
      <c r="E864" s="186">
        <v>41055</v>
      </c>
      <c r="F864" s="191" t="s">
        <v>1439</v>
      </c>
      <c r="G864" s="625" t="s">
        <v>729</v>
      </c>
      <c r="H864" s="7" t="s">
        <v>437</v>
      </c>
      <c r="I864" s="260">
        <v>120</v>
      </c>
      <c r="J864" s="260">
        <v>11578</v>
      </c>
      <c r="K864" s="623">
        <v>1389360</v>
      </c>
      <c r="L864" s="196" t="s">
        <v>169</v>
      </c>
      <c r="M864" s="624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 t="shared" si="58"/>
        <v>5</v>
      </c>
      <c r="C865" s="186">
        <v>41055</v>
      </c>
      <c r="D865" s="186" t="s">
        <v>484</v>
      </c>
      <c r="E865" s="186">
        <v>41055</v>
      </c>
      <c r="F865" s="191" t="s">
        <v>1307</v>
      </c>
      <c r="G865" s="625" t="s">
        <v>729</v>
      </c>
      <c r="H865" s="7" t="s">
        <v>437</v>
      </c>
      <c r="I865" s="260">
        <v>750</v>
      </c>
      <c r="J865" s="260">
        <v>10940</v>
      </c>
      <c r="K865" s="623">
        <v>8205000</v>
      </c>
      <c r="L865" s="196" t="s">
        <v>169</v>
      </c>
      <c r="M865" s="624" t="s">
        <v>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 t="shared" si="58"/>
        <v>5</v>
      </c>
      <c r="C866" s="186">
        <v>41055</v>
      </c>
      <c r="D866" s="186" t="s">
        <v>484</v>
      </c>
      <c r="E866" s="186">
        <v>41055</v>
      </c>
      <c r="F866" s="191" t="s">
        <v>567</v>
      </c>
      <c r="G866" s="625" t="s">
        <v>729</v>
      </c>
      <c r="H866" s="7" t="s">
        <v>437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/>
      </c>
      <c r="B867" s="36">
        <f t="shared" si="58"/>
        <v>5</v>
      </c>
      <c r="C867" s="186">
        <v>41055</v>
      </c>
      <c r="D867" s="186" t="s">
        <v>1662</v>
      </c>
      <c r="E867" s="186">
        <v>41055</v>
      </c>
      <c r="F867" s="191" t="s">
        <v>401</v>
      </c>
      <c r="G867" s="625" t="s">
        <v>729</v>
      </c>
      <c r="H867" s="7" t="s">
        <v>437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>x</v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 t="shared" si="58"/>
        <v>5</v>
      </c>
      <c r="C868" s="193">
        <f t="shared" ref="C868:C874" si="59">E868</f>
        <v>41055</v>
      </c>
      <c r="D868" s="193" t="s">
        <v>1624</v>
      </c>
      <c r="E868" s="193">
        <v>41055</v>
      </c>
      <c r="F868" s="194" t="s">
        <v>1184</v>
      </c>
      <c r="G868" s="498" t="s">
        <v>1009</v>
      </c>
      <c r="H868" s="860" t="s">
        <v>763</v>
      </c>
      <c r="I868" s="260">
        <v>500</v>
      </c>
      <c r="J868" s="260">
        <v>20786</v>
      </c>
      <c r="K868" s="38">
        <f>ROUND(I868*J868,0)</f>
        <v>10393000</v>
      </c>
      <c r="L868" s="196" t="s">
        <v>284</v>
      </c>
      <c r="M868" s="196" t="s">
        <v>185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213"/>
      <c r="AB868" s="213"/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 t="shared" si="58"/>
        <v>5</v>
      </c>
      <c r="C869" s="193">
        <f t="shared" si="59"/>
        <v>41055</v>
      </c>
      <c r="D869" s="193" t="s">
        <v>1624</v>
      </c>
      <c r="E869" s="193">
        <v>41055</v>
      </c>
      <c r="F869" s="194" t="s">
        <v>1007</v>
      </c>
      <c r="G869" s="498" t="s">
        <v>1009</v>
      </c>
      <c r="H869" s="860" t="s">
        <v>763</v>
      </c>
      <c r="I869" s="260"/>
      <c r="J869" s="260"/>
      <c r="K869" s="38">
        <v>1039300</v>
      </c>
      <c r="L869" s="196" t="s">
        <v>284</v>
      </c>
      <c r="M869" s="196" t="s">
        <v>496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/>
      </c>
      <c r="B870" s="36">
        <f t="shared" si="58"/>
        <v>5</v>
      </c>
      <c r="C870" s="193">
        <f t="shared" si="59"/>
        <v>41055</v>
      </c>
      <c r="D870" s="193" t="s">
        <v>1663</v>
      </c>
      <c r="E870" s="193">
        <v>41055</v>
      </c>
      <c r="F870" s="194" t="s">
        <v>366</v>
      </c>
      <c r="G870" s="498" t="s">
        <v>1009</v>
      </c>
      <c r="H870" s="860" t="s">
        <v>763</v>
      </c>
      <c r="I870" s="260"/>
      <c r="J870" s="260"/>
      <c r="K870" s="38">
        <v>11432300</v>
      </c>
      <c r="L870" s="196" t="s">
        <v>48</v>
      </c>
      <c r="M870" s="196" t="s">
        <v>284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>x</v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/>
      </c>
      <c r="B871" s="36">
        <f t="shared" si="58"/>
        <v>5</v>
      </c>
      <c r="C871" s="186">
        <f t="shared" si="59"/>
        <v>41056</v>
      </c>
      <c r="D871" s="186" t="s">
        <v>1664</v>
      </c>
      <c r="E871" s="186">
        <v>41056</v>
      </c>
      <c r="F871" s="194" t="s">
        <v>401</v>
      </c>
      <c r="G871" s="625" t="s">
        <v>709</v>
      </c>
      <c r="H871" s="7" t="s">
        <v>437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>x</v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C871" s="857"/>
      <c r="AD871" s="857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 t="shared" si="58"/>
        <v>5</v>
      </c>
      <c r="C872" s="193">
        <f t="shared" si="59"/>
        <v>41056</v>
      </c>
      <c r="D872" s="193" t="s">
        <v>1625</v>
      </c>
      <c r="E872" s="193">
        <v>41056</v>
      </c>
      <c r="F872" s="194" t="s">
        <v>728</v>
      </c>
      <c r="G872" s="498" t="s">
        <v>1010</v>
      </c>
      <c r="H872" s="860" t="s">
        <v>763</v>
      </c>
      <c r="I872" s="260">
        <v>300</v>
      </c>
      <c r="J872" s="260">
        <v>32368</v>
      </c>
      <c r="K872" s="38">
        <f>ROUND(I872*J872,0)</f>
        <v>9710400</v>
      </c>
      <c r="L872" s="196" t="s">
        <v>284</v>
      </c>
      <c r="M872" s="196" t="s">
        <v>185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213"/>
      <c r="AB872" s="213"/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 t="shared" si="58"/>
        <v>5</v>
      </c>
      <c r="C873" s="193">
        <f t="shared" si="59"/>
        <v>41056</v>
      </c>
      <c r="D873" s="193" t="s">
        <v>1625</v>
      </c>
      <c r="E873" s="193">
        <v>41056</v>
      </c>
      <c r="F873" s="194" t="s">
        <v>1007</v>
      </c>
      <c r="G873" s="498" t="s">
        <v>1010</v>
      </c>
      <c r="H873" s="860" t="s">
        <v>763</v>
      </c>
      <c r="I873" s="260"/>
      <c r="J873" s="260"/>
      <c r="K873" s="38">
        <v>971040</v>
      </c>
      <c r="L873" s="196" t="s">
        <v>284</v>
      </c>
      <c r="M873" s="196" t="s">
        <v>496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/>
      </c>
      <c r="B874" s="36">
        <f t="shared" si="58"/>
        <v>5</v>
      </c>
      <c r="C874" s="193">
        <f t="shared" si="59"/>
        <v>41056</v>
      </c>
      <c r="D874" s="193" t="s">
        <v>1665</v>
      </c>
      <c r="E874" s="193">
        <v>41056</v>
      </c>
      <c r="F874" s="194" t="s">
        <v>366</v>
      </c>
      <c r="G874" s="498" t="s">
        <v>1010</v>
      </c>
      <c r="H874" s="860" t="s">
        <v>763</v>
      </c>
      <c r="I874" s="260"/>
      <c r="J874" s="260"/>
      <c r="K874" s="38">
        <v>10681440</v>
      </c>
      <c r="L874" s="196" t="s">
        <v>48</v>
      </c>
      <c r="M874" s="196" t="s">
        <v>284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>x</v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 t="shared" si="58"/>
        <v>5</v>
      </c>
      <c r="C875" s="193">
        <v>41057</v>
      </c>
      <c r="D875" s="186" t="s">
        <v>484</v>
      </c>
      <c r="E875" s="193">
        <v>41057</v>
      </c>
      <c r="F875" s="194" t="s">
        <v>1440</v>
      </c>
      <c r="G875" s="498" t="s">
        <v>730</v>
      </c>
      <c r="H875" s="7" t="s">
        <v>437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 t="shared" si="58"/>
        <v>5</v>
      </c>
      <c r="C876" s="193">
        <v>41057</v>
      </c>
      <c r="D876" s="186" t="s">
        <v>484</v>
      </c>
      <c r="E876" s="193">
        <v>41057</v>
      </c>
      <c r="F876" s="194" t="s">
        <v>1319</v>
      </c>
      <c r="G876" s="498" t="s">
        <v>730</v>
      </c>
      <c r="H876" s="7" t="s">
        <v>437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 t="shared" si="58"/>
        <v>5</v>
      </c>
      <c r="C877" s="186">
        <v>41057</v>
      </c>
      <c r="D877" s="186" t="s">
        <v>484</v>
      </c>
      <c r="E877" s="186">
        <v>41057</v>
      </c>
      <c r="F877" s="191" t="s">
        <v>567</v>
      </c>
      <c r="G877" s="625" t="s">
        <v>730</v>
      </c>
      <c r="H877" s="7" t="s">
        <v>437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IF(AND('331-CT'!$E$7=TH!H877,OR(L877="331",M877="331")),"331",IF(AND(OR(L877="131",M877="131"),H877='131-CT'!$E$7),"131",""))</f>
        <v>331</v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/>
      </c>
      <c r="B878" s="36">
        <f t="shared" si="58"/>
        <v>5</v>
      </c>
      <c r="C878" s="186">
        <v>41057</v>
      </c>
      <c r="D878" s="186" t="s">
        <v>1666</v>
      </c>
      <c r="E878" s="186">
        <v>41057</v>
      </c>
      <c r="F878" s="191" t="s">
        <v>401</v>
      </c>
      <c r="G878" s="625" t="s">
        <v>730</v>
      </c>
      <c r="H878" s="7" t="s">
        <v>437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/>
      </c>
      <c r="B879" s="36">
        <f t="shared" si="58"/>
        <v>5</v>
      </c>
      <c r="C879" s="193">
        <v>41059</v>
      </c>
      <c r="D879" s="193" t="s">
        <v>1667</v>
      </c>
      <c r="E879" s="193">
        <v>41059</v>
      </c>
      <c r="F879" s="194" t="s">
        <v>397</v>
      </c>
      <c r="G879" s="498" t="s">
        <v>362</v>
      </c>
      <c r="H879" s="45" t="s">
        <v>685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 t="shared" si="58"/>
        <v>5</v>
      </c>
      <c r="C880" s="193">
        <v>41059</v>
      </c>
      <c r="D880" s="193" t="s">
        <v>365</v>
      </c>
      <c r="E880" s="193">
        <v>41059</v>
      </c>
      <c r="F880" s="194" t="s">
        <v>401</v>
      </c>
      <c r="G880" s="498" t="s">
        <v>362</v>
      </c>
      <c r="H880" s="7" t="s">
        <v>437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IF(AND('331-CT'!$E$7=TH!H880,OR(L880="331",M880="331")),"331",IF(AND(OR(L880="131",M880="131"),H880='131-CT'!$E$7),"131",""))</f>
        <v>331</v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58"/>
        <v>5</v>
      </c>
      <c r="C881" s="186">
        <v>41059</v>
      </c>
      <c r="D881" s="186" t="s">
        <v>365</v>
      </c>
      <c r="E881" s="186">
        <v>41059</v>
      </c>
      <c r="F881" s="191" t="s">
        <v>401</v>
      </c>
      <c r="G881" s="625" t="s">
        <v>362</v>
      </c>
      <c r="H881" s="7" t="s">
        <v>437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58"/>
        <v>5</v>
      </c>
      <c r="C882" s="193">
        <v>41059</v>
      </c>
      <c r="D882" s="193" t="s">
        <v>365</v>
      </c>
      <c r="E882" s="193">
        <v>41059</v>
      </c>
      <c r="F882" s="194" t="s">
        <v>367</v>
      </c>
      <c r="G882" s="498" t="s">
        <v>362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58"/>
        <v>5</v>
      </c>
      <c r="C883" s="193">
        <v>41059</v>
      </c>
      <c r="D883" s="193" t="s">
        <v>365</v>
      </c>
      <c r="E883" s="193">
        <v>41059</v>
      </c>
      <c r="F883" s="194" t="s">
        <v>401</v>
      </c>
      <c r="G883" s="498" t="s">
        <v>362</v>
      </c>
      <c r="H883" s="7" t="s">
        <v>437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IF(AND('331-CT'!$E$7=TH!H883,OR(L883="331",M883="331")),"331",IF(AND(OR(L883="131",M883="131"),H883='131-CT'!$E$7),"131",""))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58"/>
        <v>5</v>
      </c>
      <c r="C884" s="193">
        <v>41059</v>
      </c>
      <c r="D884" s="193" t="s">
        <v>365</v>
      </c>
      <c r="E884" s="193">
        <v>41059</v>
      </c>
      <c r="F884" s="194" t="s">
        <v>367</v>
      </c>
      <c r="G884" s="498" t="s">
        <v>362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58"/>
        <v>5</v>
      </c>
      <c r="C885" s="193">
        <v>41059</v>
      </c>
      <c r="D885" s="193" t="s">
        <v>365</v>
      </c>
      <c r="E885" s="193">
        <v>41059</v>
      </c>
      <c r="F885" s="194" t="s">
        <v>731</v>
      </c>
      <c r="G885" s="194" t="s">
        <v>362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58"/>
        <v>5</v>
      </c>
      <c r="C886" s="193">
        <v>41059</v>
      </c>
      <c r="D886" s="186" t="s">
        <v>485</v>
      </c>
      <c r="E886" s="193">
        <v>41059</v>
      </c>
      <c r="F886" s="194" t="s">
        <v>732</v>
      </c>
      <c r="G886" s="194" t="s">
        <v>733</v>
      </c>
      <c r="H886" s="195" t="s">
        <v>675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58"/>
        <v>5</v>
      </c>
      <c r="C887" s="193">
        <v>41059</v>
      </c>
      <c r="D887" s="186" t="s">
        <v>485</v>
      </c>
      <c r="E887" s="193">
        <v>41059</v>
      </c>
      <c r="F887" s="194" t="s">
        <v>734</v>
      </c>
      <c r="G887" s="194" t="s">
        <v>733</v>
      </c>
      <c r="H887" s="195" t="s">
        <v>675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58"/>
        <v>5</v>
      </c>
      <c r="C888" s="193">
        <v>41059</v>
      </c>
      <c r="D888" s="186" t="s">
        <v>485</v>
      </c>
      <c r="E888" s="193">
        <v>41059</v>
      </c>
      <c r="F888" s="194" t="s">
        <v>735</v>
      </c>
      <c r="G888" s="194" t="s">
        <v>733</v>
      </c>
      <c r="H888" s="195" t="s">
        <v>675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58"/>
        <v>5</v>
      </c>
      <c r="C889" s="193">
        <v>41059</v>
      </c>
      <c r="D889" s="186" t="s">
        <v>485</v>
      </c>
      <c r="E889" s="193">
        <v>41059</v>
      </c>
      <c r="F889" s="194" t="s">
        <v>736</v>
      </c>
      <c r="G889" s="194" t="s">
        <v>733</v>
      </c>
      <c r="H889" s="195" t="s">
        <v>675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58"/>
        <v>5</v>
      </c>
      <c r="C890" s="193">
        <v>41059</v>
      </c>
      <c r="D890" s="186" t="s">
        <v>485</v>
      </c>
      <c r="E890" s="193">
        <v>41059</v>
      </c>
      <c r="F890" s="194" t="s">
        <v>737</v>
      </c>
      <c r="G890" s="194" t="s">
        <v>733</v>
      </c>
      <c r="H890" s="195" t="s">
        <v>675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58"/>
        <v>5</v>
      </c>
      <c r="C891" s="193">
        <v>41059</v>
      </c>
      <c r="D891" s="186" t="s">
        <v>485</v>
      </c>
      <c r="E891" s="193">
        <v>41059</v>
      </c>
      <c r="F891" s="194" t="s">
        <v>678</v>
      </c>
      <c r="G891" s="194" t="s">
        <v>733</v>
      </c>
      <c r="H891" s="195" t="s">
        <v>675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/>
      </c>
      <c r="B892" s="36">
        <f t="shared" si="58"/>
        <v>5</v>
      </c>
      <c r="C892" s="193">
        <v>41059</v>
      </c>
      <c r="D892" s="186" t="s">
        <v>1668</v>
      </c>
      <c r="E892" s="193">
        <v>41059</v>
      </c>
      <c r="F892" s="194" t="s">
        <v>401</v>
      </c>
      <c r="G892" s="194" t="s">
        <v>733</v>
      </c>
      <c r="H892" s="195" t="s">
        <v>675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>x</v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58"/>
        <v>5</v>
      </c>
      <c r="C893" s="193">
        <v>41059</v>
      </c>
      <c r="D893" s="186" t="s">
        <v>486</v>
      </c>
      <c r="E893" s="193">
        <v>41059</v>
      </c>
      <c r="F893" s="194" t="s">
        <v>738</v>
      </c>
      <c r="G893" s="194" t="s">
        <v>739</v>
      </c>
      <c r="H893" s="7" t="s">
        <v>437</v>
      </c>
      <c r="I893" s="264">
        <v>2150</v>
      </c>
      <c r="J893" s="264">
        <v>17357</v>
      </c>
      <c r="K893" s="38">
        <v>37317550</v>
      </c>
      <c r="L893" s="196" t="s">
        <v>177</v>
      </c>
      <c r="M893" s="624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58"/>
        <v>5</v>
      </c>
      <c r="C894" s="193">
        <v>41059</v>
      </c>
      <c r="D894" s="186" t="s">
        <v>486</v>
      </c>
      <c r="E894" s="193">
        <v>41059</v>
      </c>
      <c r="F894" s="194" t="s">
        <v>740</v>
      </c>
      <c r="G894" s="194" t="s">
        <v>739</v>
      </c>
      <c r="H894" s="7" t="s">
        <v>437</v>
      </c>
      <c r="I894" s="264">
        <v>270</v>
      </c>
      <c r="J894" s="264">
        <v>18321</v>
      </c>
      <c r="K894" s="38">
        <v>4946670</v>
      </c>
      <c r="L894" s="196" t="s">
        <v>177</v>
      </c>
      <c r="M894" s="624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58"/>
        <v>5</v>
      </c>
      <c r="C895" s="193">
        <v>41059</v>
      </c>
      <c r="D895" s="186" t="s">
        <v>486</v>
      </c>
      <c r="E895" s="193">
        <v>41059</v>
      </c>
      <c r="F895" s="194" t="s">
        <v>567</v>
      </c>
      <c r="G895" s="194" t="s">
        <v>739</v>
      </c>
      <c r="H895" s="7" t="s">
        <v>437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58"/>
        <v>5</v>
      </c>
      <c r="C896" s="193">
        <v>41059</v>
      </c>
      <c r="D896" s="186" t="s">
        <v>487</v>
      </c>
      <c r="E896" s="193">
        <v>41059</v>
      </c>
      <c r="F896" s="194" t="s">
        <v>1441</v>
      </c>
      <c r="G896" s="194" t="s">
        <v>741</v>
      </c>
      <c r="H896" s="7" t="s">
        <v>437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 t="shared" si="58"/>
        <v>5</v>
      </c>
      <c r="C897" s="193">
        <v>41059</v>
      </c>
      <c r="D897" s="186" t="s">
        <v>487</v>
      </c>
      <c r="E897" s="193">
        <v>41059</v>
      </c>
      <c r="F897" s="194" t="s">
        <v>1290</v>
      </c>
      <c r="G897" s="194" t="s">
        <v>741</v>
      </c>
      <c r="H897" s="7" t="s">
        <v>437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 t="shared" si="58"/>
        <v>5</v>
      </c>
      <c r="C898" s="193">
        <v>41059</v>
      </c>
      <c r="D898" s="186" t="s">
        <v>487</v>
      </c>
      <c r="E898" s="193">
        <v>41059</v>
      </c>
      <c r="F898" s="194" t="s">
        <v>742</v>
      </c>
      <c r="G898" s="194" t="s">
        <v>741</v>
      </c>
      <c r="H898" s="7" t="s">
        <v>437</v>
      </c>
      <c r="I898" s="260">
        <v>360</v>
      </c>
      <c r="J898" s="260">
        <v>28775</v>
      </c>
      <c r="K898" s="38">
        <v>10359000</v>
      </c>
      <c r="L898" s="196" t="s">
        <v>177</v>
      </c>
      <c r="M898" s="624" t="s">
        <v>8</v>
      </c>
      <c r="N898" s="52" t="str">
        <f>IF(AND('331-CT'!$E$7=TH!H898,OR(L898="331",M898="331")),"331",IF(AND(OR(L898="131",M898="131"),H898='131-CT'!$E$7),"131",""))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 t="shared" si="58"/>
        <v>5</v>
      </c>
      <c r="C899" s="193">
        <v>41059</v>
      </c>
      <c r="D899" s="186" t="s">
        <v>487</v>
      </c>
      <c r="E899" s="193">
        <v>41059</v>
      </c>
      <c r="F899" s="194" t="s">
        <v>567</v>
      </c>
      <c r="G899" s="194" t="s">
        <v>741</v>
      </c>
      <c r="H899" s="7" t="s">
        <v>437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IF(AND('331-CT'!$E$7=TH!H899,OR(L899="331",M899="331")),"331",IF(AND(OR(L899="131",M899="131"),H899='131-CT'!$E$7),"131",""))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 t="shared" si="58"/>
        <v>5</v>
      </c>
      <c r="C900" s="193">
        <f t="shared" ref="C900:C945" si="60">E900</f>
        <v>41059</v>
      </c>
      <c r="D900" s="193" t="s">
        <v>1626</v>
      </c>
      <c r="E900" s="193">
        <v>41059</v>
      </c>
      <c r="F900" s="194" t="s">
        <v>1172</v>
      </c>
      <c r="G900" s="498" t="s">
        <v>1011</v>
      </c>
      <c r="H900" s="212" t="s">
        <v>793</v>
      </c>
      <c r="I900" s="260">
        <v>1000</v>
      </c>
      <c r="J900" s="260">
        <v>6400</v>
      </c>
      <c r="K900" s="38">
        <f>ROUND(I900*J900,0)</f>
        <v>6400000</v>
      </c>
      <c r="L900" s="196" t="s">
        <v>284</v>
      </c>
      <c r="M900" s="196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3"/>
      <c r="AB900" s="213"/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 t="shared" si="58"/>
        <v>5</v>
      </c>
      <c r="C901" s="193">
        <f t="shared" si="60"/>
        <v>41059</v>
      </c>
      <c r="D901" s="193" t="s">
        <v>1626</v>
      </c>
      <c r="E901" s="193">
        <v>41059</v>
      </c>
      <c r="F901" s="194" t="s">
        <v>1183</v>
      </c>
      <c r="G901" s="498" t="s">
        <v>1011</v>
      </c>
      <c r="H901" s="212" t="s">
        <v>793</v>
      </c>
      <c r="I901" s="260">
        <v>990</v>
      </c>
      <c r="J901" s="260">
        <v>6950</v>
      </c>
      <c r="K901" s="38">
        <f>ROUND(I901*J901,0)</f>
        <v>6880500</v>
      </c>
      <c r="L901" s="196" t="s">
        <v>284</v>
      </c>
      <c r="M901" s="196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3"/>
      <c r="AB901" s="213"/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 t="shared" si="58"/>
        <v>5</v>
      </c>
      <c r="C902" s="193">
        <f t="shared" si="60"/>
        <v>41059</v>
      </c>
      <c r="D902" s="193" t="s">
        <v>1626</v>
      </c>
      <c r="E902" s="193">
        <v>41059</v>
      </c>
      <c r="F902" s="194" t="s">
        <v>556</v>
      </c>
      <c r="G902" s="498" t="s">
        <v>1011</v>
      </c>
      <c r="H902" s="212" t="s">
        <v>793</v>
      </c>
      <c r="I902" s="260"/>
      <c r="J902" s="260"/>
      <c r="K902" s="38">
        <v>1328050</v>
      </c>
      <c r="L902" s="196" t="s">
        <v>284</v>
      </c>
      <c r="M902" s="196" t="s">
        <v>496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 t="shared" si="58"/>
        <v>5</v>
      </c>
      <c r="C903" s="193">
        <f t="shared" si="60"/>
        <v>41059</v>
      </c>
      <c r="D903" s="193" t="s">
        <v>1627</v>
      </c>
      <c r="E903" s="193">
        <v>41059</v>
      </c>
      <c r="F903" s="194" t="s">
        <v>1501</v>
      </c>
      <c r="G903" s="498" t="s">
        <v>1012</v>
      </c>
      <c r="H903" s="7" t="s">
        <v>497</v>
      </c>
      <c r="I903" s="260">
        <v>1</v>
      </c>
      <c r="J903" s="260">
        <v>5805</v>
      </c>
      <c r="K903" s="38">
        <f t="shared" ref="K903:K934" si="61">ROUND(I903*J903,0)</f>
        <v>5805</v>
      </c>
      <c r="L903" s="196" t="s">
        <v>284</v>
      </c>
      <c r="M903" s="196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3"/>
      <c r="AB903" s="213"/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 t="shared" si="58"/>
        <v>5</v>
      </c>
      <c r="C904" s="193">
        <f t="shared" si="60"/>
        <v>41059</v>
      </c>
      <c r="D904" s="193" t="s">
        <v>1627</v>
      </c>
      <c r="E904" s="193">
        <v>41059</v>
      </c>
      <c r="F904" s="194" t="s">
        <v>1535</v>
      </c>
      <c r="G904" s="498" t="s">
        <v>1012</v>
      </c>
      <c r="H904" s="7" t="s">
        <v>497</v>
      </c>
      <c r="I904" s="260">
        <v>1</v>
      </c>
      <c r="J904" s="260">
        <v>6991</v>
      </c>
      <c r="K904" s="38">
        <f t="shared" si="61"/>
        <v>6991</v>
      </c>
      <c r="L904" s="196" t="s">
        <v>284</v>
      </c>
      <c r="M904" s="196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3"/>
      <c r="AB904" s="213"/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 t="shared" si="58"/>
        <v>5</v>
      </c>
      <c r="C905" s="193">
        <f t="shared" si="60"/>
        <v>41059</v>
      </c>
      <c r="D905" s="193" t="s">
        <v>1627</v>
      </c>
      <c r="E905" s="193">
        <v>41059</v>
      </c>
      <c r="F905" s="194" t="s">
        <v>1499</v>
      </c>
      <c r="G905" s="498" t="s">
        <v>1012</v>
      </c>
      <c r="H905" s="7" t="s">
        <v>497</v>
      </c>
      <c r="I905" s="260">
        <v>1</v>
      </c>
      <c r="J905" s="260">
        <v>7845</v>
      </c>
      <c r="K905" s="38">
        <f t="shared" si="61"/>
        <v>7845</v>
      </c>
      <c r="L905" s="196" t="s">
        <v>284</v>
      </c>
      <c r="M905" s="196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3"/>
      <c r="AB905" s="213"/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 t="shared" si="58"/>
        <v>5</v>
      </c>
      <c r="C906" s="193">
        <f t="shared" si="60"/>
        <v>41059</v>
      </c>
      <c r="D906" s="193" t="s">
        <v>1627</v>
      </c>
      <c r="E906" s="193">
        <v>41059</v>
      </c>
      <c r="F906" s="194" t="s">
        <v>1503</v>
      </c>
      <c r="G906" s="498" t="s">
        <v>1012</v>
      </c>
      <c r="H906" s="7" t="s">
        <v>497</v>
      </c>
      <c r="I906" s="260">
        <v>1</v>
      </c>
      <c r="J906" s="260">
        <v>8389</v>
      </c>
      <c r="K906" s="38">
        <f t="shared" si="61"/>
        <v>8389</v>
      </c>
      <c r="L906" s="196" t="s">
        <v>284</v>
      </c>
      <c r="M906" s="196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3"/>
      <c r="AB906" s="213"/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 t="shared" si="58"/>
        <v>5</v>
      </c>
      <c r="C907" s="193">
        <f t="shared" si="60"/>
        <v>41059</v>
      </c>
      <c r="D907" s="193" t="s">
        <v>1627</v>
      </c>
      <c r="E907" s="193">
        <v>41059</v>
      </c>
      <c r="F907" s="194" t="s">
        <v>1536</v>
      </c>
      <c r="G907" s="498" t="s">
        <v>1012</v>
      </c>
      <c r="H907" s="7" t="s">
        <v>497</v>
      </c>
      <c r="I907" s="260">
        <v>1</v>
      </c>
      <c r="J907" s="260">
        <v>9293</v>
      </c>
      <c r="K907" s="38">
        <f t="shared" si="61"/>
        <v>9293</v>
      </c>
      <c r="L907" s="196" t="s">
        <v>284</v>
      </c>
      <c r="M907" s="196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3"/>
      <c r="AB907" s="213"/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 t="shared" si="58"/>
        <v>5</v>
      </c>
      <c r="C908" s="193">
        <f t="shared" si="60"/>
        <v>41059</v>
      </c>
      <c r="D908" s="193" t="s">
        <v>1627</v>
      </c>
      <c r="E908" s="193">
        <v>41059</v>
      </c>
      <c r="F908" s="194" t="s">
        <v>1538</v>
      </c>
      <c r="G908" s="498" t="s">
        <v>1012</v>
      </c>
      <c r="H908" s="7" t="s">
        <v>497</v>
      </c>
      <c r="I908" s="260">
        <v>1</v>
      </c>
      <c r="J908" s="260">
        <v>9873</v>
      </c>
      <c r="K908" s="38">
        <f t="shared" si="61"/>
        <v>9873</v>
      </c>
      <c r="L908" s="196" t="s">
        <v>284</v>
      </c>
      <c r="M908" s="196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3"/>
      <c r="AB908" s="213"/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 t="shared" si="58"/>
        <v>5</v>
      </c>
      <c r="C909" s="193">
        <f t="shared" si="60"/>
        <v>41059</v>
      </c>
      <c r="D909" s="193" t="s">
        <v>1627</v>
      </c>
      <c r="E909" s="193">
        <v>41059</v>
      </c>
      <c r="F909" s="194" t="s">
        <v>1541</v>
      </c>
      <c r="G909" s="498" t="s">
        <v>1012</v>
      </c>
      <c r="H909" s="7" t="s">
        <v>497</v>
      </c>
      <c r="I909" s="260">
        <v>1</v>
      </c>
      <c r="J909" s="260">
        <v>8510</v>
      </c>
      <c r="K909" s="38">
        <f t="shared" si="61"/>
        <v>8510</v>
      </c>
      <c r="L909" s="196" t="s">
        <v>284</v>
      </c>
      <c r="M909" s="196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3"/>
      <c r="AB909" s="213"/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 t="shared" si="58"/>
        <v>5</v>
      </c>
      <c r="C910" s="193">
        <f t="shared" si="60"/>
        <v>41059</v>
      </c>
      <c r="D910" s="193" t="s">
        <v>1627</v>
      </c>
      <c r="E910" s="193">
        <v>41059</v>
      </c>
      <c r="F910" s="194" t="s">
        <v>1529</v>
      </c>
      <c r="G910" s="498" t="s">
        <v>1012</v>
      </c>
      <c r="H910" s="7" t="s">
        <v>497</v>
      </c>
      <c r="I910" s="260">
        <v>1</v>
      </c>
      <c r="J910" s="260">
        <v>10097</v>
      </c>
      <c r="K910" s="38">
        <f t="shared" si="61"/>
        <v>10097</v>
      </c>
      <c r="L910" s="196" t="s">
        <v>284</v>
      </c>
      <c r="M910" s="196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3"/>
      <c r="AB910" s="213"/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 t="shared" si="58"/>
        <v>5</v>
      </c>
      <c r="C911" s="193">
        <f t="shared" si="60"/>
        <v>41059</v>
      </c>
      <c r="D911" s="193" t="s">
        <v>1627</v>
      </c>
      <c r="E911" s="193">
        <v>41059</v>
      </c>
      <c r="F911" s="194" t="s">
        <v>1529</v>
      </c>
      <c r="G911" s="498" t="s">
        <v>1012</v>
      </c>
      <c r="H911" s="7" t="s">
        <v>497</v>
      </c>
      <c r="I911" s="260">
        <v>3</v>
      </c>
      <c r="J911" s="260">
        <v>11131</v>
      </c>
      <c r="K911" s="38">
        <f t="shared" si="61"/>
        <v>33393</v>
      </c>
      <c r="L911" s="196" t="s">
        <v>284</v>
      </c>
      <c r="M911" s="196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3"/>
      <c r="AB911" s="213"/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 t="shared" si="58"/>
        <v>5</v>
      </c>
      <c r="C912" s="193">
        <f t="shared" si="60"/>
        <v>41059</v>
      </c>
      <c r="D912" s="193" t="s">
        <v>1627</v>
      </c>
      <c r="E912" s="193">
        <v>41059</v>
      </c>
      <c r="F912" s="194" t="s">
        <v>1505</v>
      </c>
      <c r="G912" s="498" t="s">
        <v>1012</v>
      </c>
      <c r="H912" s="7" t="s">
        <v>497</v>
      </c>
      <c r="I912" s="260">
        <v>1</v>
      </c>
      <c r="J912" s="260">
        <v>8623</v>
      </c>
      <c r="K912" s="38">
        <f t="shared" si="61"/>
        <v>8623</v>
      </c>
      <c r="L912" s="196" t="s">
        <v>284</v>
      </c>
      <c r="M912" s="196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3"/>
      <c r="AB912" s="213"/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 t="shared" si="58"/>
        <v>5</v>
      </c>
      <c r="C913" s="193">
        <f t="shared" si="60"/>
        <v>41059</v>
      </c>
      <c r="D913" s="193" t="s">
        <v>1627</v>
      </c>
      <c r="E913" s="193">
        <v>41059</v>
      </c>
      <c r="F913" s="194" t="s">
        <v>1514</v>
      </c>
      <c r="G913" s="498" t="s">
        <v>1012</v>
      </c>
      <c r="H913" s="7" t="s">
        <v>497</v>
      </c>
      <c r="I913" s="260">
        <v>26</v>
      </c>
      <c r="J913" s="260">
        <v>9344</v>
      </c>
      <c r="K913" s="38">
        <f t="shared" si="61"/>
        <v>242944</v>
      </c>
      <c r="L913" s="196" t="s">
        <v>284</v>
      </c>
      <c r="M913" s="196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3"/>
      <c r="AB913" s="213"/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 t="shared" si="58"/>
        <v>5</v>
      </c>
      <c r="C914" s="193">
        <f t="shared" si="60"/>
        <v>41059</v>
      </c>
      <c r="D914" s="193" t="s">
        <v>1628</v>
      </c>
      <c r="E914" s="193">
        <v>41059</v>
      </c>
      <c r="F914" s="194" t="s">
        <v>1517</v>
      </c>
      <c r="G914" s="498" t="s">
        <v>1012</v>
      </c>
      <c r="H914" s="7" t="s">
        <v>497</v>
      </c>
      <c r="I914" s="260">
        <v>2</v>
      </c>
      <c r="J914" s="260">
        <v>11990</v>
      </c>
      <c r="K914" s="38">
        <f t="shared" si="61"/>
        <v>23980</v>
      </c>
      <c r="L914" s="196" t="s">
        <v>284</v>
      </c>
      <c r="M914" s="196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3"/>
      <c r="AB914" s="213"/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 t="shared" si="58"/>
        <v>5</v>
      </c>
      <c r="C915" s="193">
        <f t="shared" si="60"/>
        <v>41059</v>
      </c>
      <c r="D915" s="193" t="s">
        <v>1628</v>
      </c>
      <c r="E915" s="193">
        <v>41059</v>
      </c>
      <c r="F915" s="194" t="s">
        <v>1542</v>
      </c>
      <c r="G915" s="498" t="s">
        <v>1012</v>
      </c>
      <c r="H915" s="7" t="s">
        <v>497</v>
      </c>
      <c r="I915" s="260">
        <v>1</v>
      </c>
      <c r="J915" s="260">
        <v>12439</v>
      </c>
      <c r="K915" s="38">
        <f t="shared" si="61"/>
        <v>12439</v>
      </c>
      <c r="L915" s="196" t="s">
        <v>284</v>
      </c>
      <c r="M915" s="196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3"/>
      <c r="AB915" s="213"/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 t="shared" si="58"/>
        <v>5</v>
      </c>
      <c r="C916" s="193">
        <f t="shared" si="60"/>
        <v>41059</v>
      </c>
      <c r="D916" s="193" t="s">
        <v>1628</v>
      </c>
      <c r="E916" s="193">
        <v>41059</v>
      </c>
      <c r="F916" s="194" t="s">
        <v>1504</v>
      </c>
      <c r="G916" s="498" t="s">
        <v>1012</v>
      </c>
      <c r="H916" s="7" t="s">
        <v>497</v>
      </c>
      <c r="I916" s="260">
        <v>1</v>
      </c>
      <c r="J916" s="260">
        <v>8975</v>
      </c>
      <c r="K916" s="38">
        <f t="shared" si="61"/>
        <v>8975</v>
      </c>
      <c r="L916" s="196" t="s">
        <v>284</v>
      </c>
      <c r="M916" s="196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3"/>
      <c r="AB916" s="213"/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 t="shared" si="58"/>
        <v>5</v>
      </c>
      <c r="C917" s="193">
        <f t="shared" si="60"/>
        <v>41059</v>
      </c>
      <c r="D917" s="193" t="s">
        <v>1628</v>
      </c>
      <c r="E917" s="193">
        <v>41059</v>
      </c>
      <c r="F917" s="194" t="s">
        <v>1539</v>
      </c>
      <c r="G917" s="498" t="s">
        <v>1012</v>
      </c>
      <c r="H917" s="7" t="s">
        <v>497</v>
      </c>
      <c r="I917" s="260">
        <v>1</v>
      </c>
      <c r="J917" s="260">
        <v>9697</v>
      </c>
      <c r="K917" s="38">
        <f t="shared" si="61"/>
        <v>9697</v>
      </c>
      <c r="L917" s="196" t="s">
        <v>284</v>
      </c>
      <c r="M917" s="196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3"/>
      <c r="AB917" s="213"/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 t="shared" si="58"/>
        <v>5</v>
      </c>
      <c r="C918" s="193">
        <f t="shared" si="60"/>
        <v>41059</v>
      </c>
      <c r="D918" s="193" t="s">
        <v>1628</v>
      </c>
      <c r="E918" s="193">
        <v>41059</v>
      </c>
      <c r="F918" s="194" t="s">
        <v>1516</v>
      </c>
      <c r="G918" s="498" t="s">
        <v>1012</v>
      </c>
      <c r="H918" s="7" t="s">
        <v>497</v>
      </c>
      <c r="I918" s="260">
        <v>4</v>
      </c>
      <c r="J918" s="260">
        <v>13563</v>
      </c>
      <c r="K918" s="38">
        <f t="shared" si="61"/>
        <v>54252</v>
      </c>
      <c r="L918" s="196" t="s">
        <v>284</v>
      </c>
      <c r="M918" s="196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3"/>
      <c r="AB918" s="213"/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 t="shared" ref="B919:B982" si="62">IF(C919&lt;&gt;"",MONTH(C919),"")</f>
        <v>5</v>
      </c>
      <c r="C919" s="193">
        <f t="shared" si="60"/>
        <v>41059</v>
      </c>
      <c r="D919" s="193" t="s">
        <v>1628</v>
      </c>
      <c r="E919" s="193">
        <v>41059</v>
      </c>
      <c r="F919" s="194" t="s">
        <v>1543</v>
      </c>
      <c r="G919" s="498" t="s">
        <v>1012</v>
      </c>
      <c r="H919" s="7" t="s">
        <v>497</v>
      </c>
      <c r="I919" s="260">
        <v>4</v>
      </c>
      <c r="J919" s="260">
        <v>12370</v>
      </c>
      <c r="K919" s="38">
        <f t="shared" si="61"/>
        <v>49480</v>
      </c>
      <c r="L919" s="196" t="s">
        <v>284</v>
      </c>
      <c r="M919" s="196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3"/>
      <c r="AB919" s="213"/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 t="shared" si="62"/>
        <v>5</v>
      </c>
      <c r="C920" s="193">
        <f t="shared" si="60"/>
        <v>41059</v>
      </c>
      <c r="D920" s="193" t="s">
        <v>1628</v>
      </c>
      <c r="E920" s="193">
        <v>41059</v>
      </c>
      <c r="F920" s="194" t="s">
        <v>1506</v>
      </c>
      <c r="G920" s="498" t="s">
        <v>1012</v>
      </c>
      <c r="H920" s="7" t="s">
        <v>497</v>
      </c>
      <c r="I920" s="260">
        <v>24</v>
      </c>
      <c r="J920" s="260">
        <v>10538</v>
      </c>
      <c r="K920" s="38">
        <f t="shared" si="61"/>
        <v>252912</v>
      </c>
      <c r="L920" s="196" t="s">
        <v>284</v>
      </c>
      <c r="M920" s="196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3"/>
      <c r="AB920" s="213"/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 t="shared" si="62"/>
        <v>5</v>
      </c>
      <c r="C921" s="193">
        <f t="shared" si="60"/>
        <v>41059</v>
      </c>
      <c r="D921" s="193" t="s">
        <v>1628</v>
      </c>
      <c r="E921" s="193">
        <v>41059</v>
      </c>
      <c r="F921" s="194" t="s">
        <v>1507</v>
      </c>
      <c r="G921" s="498" t="s">
        <v>1012</v>
      </c>
      <c r="H921" s="7" t="s">
        <v>497</v>
      </c>
      <c r="I921" s="260">
        <v>81</v>
      </c>
      <c r="J921" s="260">
        <v>11561</v>
      </c>
      <c r="K921" s="38">
        <f t="shared" si="61"/>
        <v>936441</v>
      </c>
      <c r="L921" s="196" t="s">
        <v>284</v>
      </c>
      <c r="M921" s="196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3"/>
      <c r="AB921" s="213"/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 t="shared" si="62"/>
        <v>5</v>
      </c>
      <c r="C922" s="193">
        <f t="shared" si="60"/>
        <v>41059</v>
      </c>
      <c r="D922" s="193" t="s">
        <v>1628</v>
      </c>
      <c r="E922" s="193">
        <v>41059</v>
      </c>
      <c r="F922" s="194" t="s">
        <v>1502</v>
      </c>
      <c r="G922" s="498" t="s">
        <v>1012</v>
      </c>
      <c r="H922" s="7" t="s">
        <v>497</v>
      </c>
      <c r="I922" s="260">
        <v>1</v>
      </c>
      <c r="J922" s="260">
        <v>10115</v>
      </c>
      <c r="K922" s="38">
        <f t="shared" si="61"/>
        <v>10115</v>
      </c>
      <c r="L922" s="196" t="s">
        <v>284</v>
      </c>
      <c r="M922" s="196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3"/>
      <c r="AB922" s="213"/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 t="shared" si="62"/>
        <v>5</v>
      </c>
      <c r="C923" s="193">
        <f t="shared" si="60"/>
        <v>41059</v>
      </c>
      <c r="D923" s="193" t="s">
        <v>1628</v>
      </c>
      <c r="E923" s="193">
        <v>41059</v>
      </c>
      <c r="F923" s="194" t="s">
        <v>1510</v>
      </c>
      <c r="G923" s="498" t="s">
        <v>1012</v>
      </c>
      <c r="H923" s="7" t="s">
        <v>497</v>
      </c>
      <c r="I923" s="260">
        <v>5</v>
      </c>
      <c r="J923" s="260">
        <v>12354</v>
      </c>
      <c r="K923" s="38">
        <f t="shared" si="61"/>
        <v>61770</v>
      </c>
      <c r="L923" s="196" t="s">
        <v>284</v>
      </c>
      <c r="M923" s="196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3"/>
      <c r="AB923" s="213"/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 t="shared" si="62"/>
        <v>5</v>
      </c>
      <c r="C924" s="193">
        <f t="shared" si="60"/>
        <v>41059</v>
      </c>
      <c r="D924" s="193" t="s">
        <v>1628</v>
      </c>
      <c r="E924" s="193">
        <v>41059</v>
      </c>
      <c r="F924" s="194" t="s">
        <v>1508</v>
      </c>
      <c r="G924" s="498" t="s">
        <v>1012</v>
      </c>
      <c r="H924" s="7" t="s">
        <v>497</v>
      </c>
      <c r="I924" s="260">
        <v>57</v>
      </c>
      <c r="J924" s="260">
        <v>13908</v>
      </c>
      <c r="K924" s="38">
        <f t="shared" si="61"/>
        <v>792756</v>
      </c>
      <c r="L924" s="196" t="s">
        <v>284</v>
      </c>
      <c r="M924" s="196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3"/>
      <c r="AB924" s="213"/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 t="shared" si="62"/>
        <v>5</v>
      </c>
      <c r="C925" s="193">
        <f t="shared" si="60"/>
        <v>41059</v>
      </c>
      <c r="D925" s="193" t="s">
        <v>1629</v>
      </c>
      <c r="E925" s="193">
        <v>41059</v>
      </c>
      <c r="F925" s="194" t="s">
        <v>1537</v>
      </c>
      <c r="G925" s="498" t="s">
        <v>1012</v>
      </c>
      <c r="H925" s="7" t="s">
        <v>497</v>
      </c>
      <c r="I925" s="260">
        <v>1</v>
      </c>
      <c r="J925" s="260">
        <v>15949</v>
      </c>
      <c r="K925" s="38">
        <f t="shared" si="61"/>
        <v>15949</v>
      </c>
      <c r="L925" s="196" t="s">
        <v>284</v>
      </c>
      <c r="M925" s="196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3"/>
      <c r="AB925" s="213"/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 t="shared" si="62"/>
        <v>5</v>
      </c>
      <c r="C926" s="193">
        <f t="shared" si="60"/>
        <v>41059</v>
      </c>
      <c r="D926" s="193" t="s">
        <v>1629</v>
      </c>
      <c r="E926" s="193">
        <v>41059</v>
      </c>
      <c r="F926" s="194" t="s">
        <v>1498</v>
      </c>
      <c r="G926" s="498" t="s">
        <v>1012</v>
      </c>
      <c r="H926" s="7" t="s">
        <v>497</v>
      </c>
      <c r="I926" s="260">
        <v>152</v>
      </c>
      <c r="J926" s="260">
        <v>15362</v>
      </c>
      <c r="K926" s="38">
        <f t="shared" si="61"/>
        <v>2335024</v>
      </c>
      <c r="L926" s="196" t="s">
        <v>284</v>
      </c>
      <c r="M926" s="196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3"/>
      <c r="AB926" s="213"/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 t="shared" si="62"/>
        <v>5</v>
      </c>
      <c r="C927" s="193">
        <f t="shared" si="60"/>
        <v>41059</v>
      </c>
      <c r="D927" s="193" t="s">
        <v>1629</v>
      </c>
      <c r="E927" s="193">
        <v>41059</v>
      </c>
      <c r="F927" s="194" t="s">
        <v>1512</v>
      </c>
      <c r="G927" s="498" t="s">
        <v>1012</v>
      </c>
      <c r="H927" s="7" t="s">
        <v>497</v>
      </c>
      <c r="I927" s="260">
        <v>33</v>
      </c>
      <c r="J927" s="260">
        <v>15968</v>
      </c>
      <c r="K927" s="38">
        <f t="shared" si="61"/>
        <v>526944</v>
      </c>
      <c r="L927" s="196" t="s">
        <v>284</v>
      </c>
      <c r="M927" s="196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3"/>
      <c r="AB927" s="213"/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 t="shared" si="62"/>
        <v>5</v>
      </c>
      <c r="C928" s="193">
        <f t="shared" si="60"/>
        <v>41059</v>
      </c>
      <c r="D928" s="193" t="s">
        <v>1629</v>
      </c>
      <c r="E928" s="193">
        <v>41059</v>
      </c>
      <c r="F928" s="194" t="s">
        <v>1528</v>
      </c>
      <c r="G928" s="498" t="s">
        <v>1012</v>
      </c>
      <c r="H928" s="7" t="s">
        <v>497</v>
      </c>
      <c r="I928" s="260">
        <v>22</v>
      </c>
      <c r="J928" s="260">
        <v>16720</v>
      </c>
      <c r="K928" s="38">
        <f t="shared" si="61"/>
        <v>367840</v>
      </c>
      <c r="L928" s="196" t="s">
        <v>284</v>
      </c>
      <c r="M928" s="196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3"/>
      <c r="AB928" s="213"/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 t="shared" si="62"/>
        <v>5</v>
      </c>
      <c r="C929" s="193">
        <f t="shared" si="60"/>
        <v>41059</v>
      </c>
      <c r="D929" s="193" t="s">
        <v>1629</v>
      </c>
      <c r="E929" s="193">
        <v>41059</v>
      </c>
      <c r="F929" s="194" t="s">
        <v>1540</v>
      </c>
      <c r="G929" s="498" t="s">
        <v>1012</v>
      </c>
      <c r="H929" s="7" t="s">
        <v>497</v>
      </c>
      <c r="I929" s="260">
        <v>86</v>
      </c>
      <c r="J929" s="260">
        <v>19434</v>
      </c>
      <c r="K929" s="38">
        <f t="shared" si="61"/>
        <v>1671324</v>
      </c>
      <c r="L929" s="196" t="s">
        <v>284</v>
      </c>
      <c r="M929" s="196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3"/>
      <c r="AB929" s="213"/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 t="shared" si="62"/>
        <v>5</v>
      </c>
      <c r="C930" s="193">
        <f t="shared" si="60"/>
        <v>41059</v>
      </c>
      <c r="D930" s="193" t="s">
        <v>1629</v>
      </c>
      <c r="E930" s="193">
        <v>41059</v>
      </c>
      <c r="F930" s="194" t="s">
        <v>1515</v>
      </c>
      <c r="G930" s="498" t="s">
        <v>1012</v>
      </c>
      <c r="H930" s="7" t="s">
        <v>497</v>
      </c>
      <c r="I930" s="260">
        <v>91</v>
      </c>
      <c r="J930" s="260">
        <v>16451</v>
      </c>
      <c r="K930" s="38">
        <f t="shared" si="61"/>
        <v>1497041</v>
      </c>
      <c r="L930" s="196" t="s">
        <v>284</v>
      </c>
      <c r="M930" s="196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3"/>
      <c r="AB930" s="213"/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 t="shared" si="62"/>
        <v>5</v>
      </c>
      <c r="C931" s="193">
        <f t="shared" si="60"/>
        <v>41059</v>
      </c>
      <c r="D931" s="193" t="s">
        <v>1629</v>
      </c>
      <c r="E931" s="193">
        <v>41059</v>
      </c>
      <c r="F931" s="194" t="s">
        <v>1534</v>
      </c>
      <c r="G931" s="498" t="s">
        <v>1012</v>
      </c>
      <c r="H931" s="7" t="s">
        <v>497</v>
      </c>
      <c r="I931" s="260">
        <f>172+67</f>
        <v>239</v>
      </c>
      <c r="J931" s="260">
        <v>25702</v>
      </c>
      <c r="K931" s="38">
        <f t="shared" si="61"/>
        <v>6142778</v>
      </c>
      <c r="L931" s="196" t="s">
        <v>284</v>
      </c>
      <c r="M931" s="196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3"/>
      <c r="AB931" s="213"/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 t="shared" si="62"/>
        <v>5</v>
      </c>
      <c r="C932" s="193">
        <f t="shared" si="60"/>
        <v>41059</v>
      </c>
      <c r="D932" s="193" t="s">
        <v>1629</v>
      </c>
      <c r="E932" s="193">
        <v>41059</v>
      </c>
      <c r="F932" s="194" t="s">
        <v>1518</v>
      </c>
      <c r="G932" s="498" t="s">
        <v>1012</v>
      </c>
      <c r="H932" s="7" t="s">
        <v>497</v>
      </c>
      <c r="I932" s="260">
        <v>36</v>
      </c>
      <c r="J932" s="260">
        <v>19372</v>
      </c>
      <c r="K932" s="38">
        <f t="shared" si="61"/>
        <v>697392</v>
      </c>
      <c r="L932" s="196" t="s">
        <v>284</v>
      </c>
      <c r="M932" s="196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3"/>
      <c r="AB932" s="213"/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 t="shared" si="62"/>
        <v>5</v>
      </c>
      <c r="C933" s="193">
        <f t="shared" si="60"/>
        <v>41059</v>
      </c>
      <c r="D933" s="193" t="s">
        <v>1629</v>
      </c>
      <c r="E933" s="193">
        <v>41059</v>
      </c>
      <c r="F933" s="194" t="s">
        <v>1525</v>
      </c>
      <c r="G933" s="498" t="s">
        <v>1012</v>
      </c>
      <c r="H933" s="7" t="s">
        <v>497</v>
      </c>
      <c r="I933" s="260">
        <v>2</v>
      </c>
      <c r="J933" s="260">
        <v>15158</v>
      </c>
      <c r="K933" s="38">
        <f t="shared" si="61"/>
        <v>30316</v>
      </c>
      <c r="L933" s="196" t="s">
        <v>284</v>
      </c>
      <c r="M933" s="196" t="s">
        <v>185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213"/>
      <c r="AB933" s="213"/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 t="shared" si="62"/>
        <v>5</v>
      </c>
      <c r="C934" s="193">
        <f t="shared" si="60"/>
        <v>41059</v>
      </c>
      <c r="D934" s="193" t="s">
        <v>1629</v>
      </c>
      <c r="E934" s="193">
        <v>41059</v>
      </c>
      <c r="F934" s="194" t="s">
        <v>1526</v>
      </c>
      <c r="G934" s="498" t="s">
        <v>1012</v>
      </c>
      <c r="H934" s="7" t="s">
        <v>497</v>
      </c>
      <c r="I934" s="260">
        <v>46</v>
      </c>
      <c r="J934" s="260">
        <v>21517</v>
      </c>
      <c r="K934" s="38">
        <f t="shared" si="61"/>
        <v>989782</v>
      </c>
      <c r="L934" s="196" t="s">
        <v>284</v>
      </c>
      <c r="M934" s="196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3"/>
      <c r="AB934" s="213"/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 t="shared" si="62"/>
        <v>5</v>
      </c>
      <c r="C935" s="193">
        <f t="shared" si="60"/>
        <v>41059</v>
      </c>
      <c r="D935" s="193" t="s">
        <v>1629</v>
      </c>
      <c r="E935" s="193">
        <v>41059</v>
      </c>
      <c r="F935" s="194" t="s">
        <v>556</v>
      </c>
      <c r="G935" s="498" t="s">
        <v>1012</v>
      </c>
      <c r="H935" s="7" t="s">
        <v>497</v>
      </c>
      <c r="I935" s="260"/>
      <c r="J935" s="260"/>
      <c r="K935" s="38">
        <v>1683897</v>
      </c>
      <c r="L935" s="196" t="s">
        <v>284</v>
      </c>
      <c r="M935" s="196" t="s">
        <v>496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 t="shared" si="62"/>
        <v>5</v>
      </c>
      <c r="C936" s="193">
        <f t="shared" si="60"/>
        <v>41059</v>
      </c>
      <c r="D936" s="193" t="s">
        <v>1630</v>
      </c>
      <c r="E936" s="193">
        <v>41059</v>
      </c>
      <c r="F936" s="194" t="s">
        <v>1182</v>
      </c>
      <c r="G936" s="498" t="s">
        <v>1013</v>
      </c>
      <c r="H936" s="195" t="s">
        <v>1014</v>
      </c>
      <c r="I936" s="260">
        <v>219</v>
      </c>
      <c r="J936" s="260">
        <v>11800</v>
      </c>
      <c r="K936" s="38">
        <f>ROUND(I936*J936,0)</f>
        <v>2584200</v>
      </c>
      <c r="L936" s="196" t="s">
        <v>284</v>
      </c>
      <c r="M936" s="196" t="s">
        <v>185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213"/>
      <c r="AB936" s="213"/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 t="shared" si="62"/>
        <v>5</v>
      </c>
      <c r="C937" s="193">
        <f t="shared" si="60"/>
        <v>41059</v>
      </c>
      <c r="D937" s="193" t="s">
        <v>1630</v>
      </c>
      <c r="E937" s="193">
        <v>41059</v>
      </c>
      <c r="F937" s="194" t="s">
        <v>556</v>
      </c>
      <c r="G937" s="498" t="s">
        <v>1013</v>
      </c>
      <c r="H937" s="195" t="s">
        <v>1014</v>
      </c>
      <c r="I937" s="260"/>
      <c r="J937" s="260"/>
      <c r="K937" s="38">
        <v>258420</v>
      </c>
      <c r="L937" s="196" t="s">
        <v>284</v>
      </c>
      <c r="M937" s="196" t="s">
        <v>496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/>
      </c>
      <c r="B938" s="36">
        <f t="shared" si="62"/>
        <v>5</v>
      </c>
      <c r="C938" s="193">
        <f t="shared" si="60"/>
        <v>41059</v>
      </c>
      <c r="D938" s="193" t="s">
        <v>1669</v>
      </c>
      <c r="E938" s="193">
        <v>41059</v>
      </c>
      <c r="F938" s="194" t="s">
        <v>366</v>
      </c>
      <c r="G938" s="498" t="s">
        <v>1013</v>
      </c>
      <c r="H938" s="195" t="s">
        <v>1014</v>
      </c>
      <c r="I938" s="260"/>
      <c r="J938" s="260"/>
      <c r="K938" s="38">
        <v>2842620</v>
      </c>
      <c r="L938" s="196" t="s">
        <v>48</v>
      </c>
      <c r="M938" s="196" t="s">
        <v>284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>x</v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 t="shared" si="62"/>
        <v>5</v>
      </c>
      <c r="C939" s="193">
        <f t="shared" si="60"/>
        <v>41059</v>
      </c>
      <c r="D939" s="193" t="s">
        <v>1631</v>
      </c>
      <c r="E939" s="193">
        <v>41059</v>
      </c>
      <c r="F939" s="194" t="s">
        <v>738</v>
      </c>
      <c r="G939" s="498" t="s">
        <v>1573</v>
      </c>
      <c r="H939" s="860" t="s">
        <v>763</v>
      </c>
      <c r="I939" s="260">
        <v>2150</v>
      </c>
      <c r="J939" s="260">
        <v>18063</v>
      </c>
      <c r="K939" s="38">
        <f>ROUND(I939*J939,0)</f>
        <v>38835450</v>
      </c>
      <c r="L939" s="196" t="s">
        <v>284</v>
      </c>
      <c r="M939" s="196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3"/>
      <c r="AB939" s="213"/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 t="shared" si="62"/>
        <v>5</v>
      </c>
      <c r="C940" s="193">
        <f t="shared" si="60"/>
        <v>41059</v>
      </c>
      <c r="D940" s="193" t="s">
        <v>1631</v>
      </c>
      <c r="E940" s="193">
        <v>41059</v>
      </c>
      <c r="F940" s="194" t="s">
        <v>740</v>
      </c>
      <c r="G940" s="498" t="s">
        <v>1573</v>
      </c>
      <c r="H940" s="860" t="s">
        <v>763</v>
      </c>
      <c r="I940" s="260">
        <v>270</v>
      </c>
      <c r="J940" s="260">
        <v>19066</v>
      </c>
      <c r="K940" s="38">
        <f>ROUND(I940*J940,0)</f>
        <v>5147820</v>
      </c>
      <c r="L940" s="196" t="s">
        <v>284</v>
      </c>
      <c r="M940" s="196" t="s">
        <v>185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213"/>
      <c r="AB940" s="213"/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 t="shared" si="62"/>
        <v>5</v>
      </c>
      <c r="C941" s="193">
        <f t="shared" si="60"/>
        <v>41059</v>
      </c>
      <c r="D941" s="193" t="s">
        <v>1631</v>
      </c>
      <c r="E941" s="193">
        <v>41059</v>
      </c>
      <c r="F941" s="194" t="s">
        <v>742</v>
      </c>
      <c r="G941" s="498" t="s">
        <v>1573</v>
      </c>
      <c r="H941" s="860" t="s">
        <v>763</v>
      </c>
      <c r="I941" s="260">
        <v>360</v>
      </c>
      <c r="J941" s="260">
        <v>29946</v>
      </c>
      <c r="K941" s="38">
        <f>ROUND(I941*J941,0)</f>
        <v>10780560</v>
      </c>
      <c r="L941" s="196" t="s">
        <v>284</v>
      </c>
      <c r="M941" s="196" t="s">
        <v>185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3"/>
      <c r="AB941" s="213"/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 t="shared" si="62"/>
        <v>5</v>
      </c>
      <c r="C942" s="193">
        <f t="shared" si="60"/>
        <v>41059</v>
      </c>
      <c r="D942" s="193" t="s">
        <v>1631</v>
      </c>
      <c r="E942" s="193">
        <v>41059</v>
      </c>
      <c r="F942" s="194" t="s">
        <v>551</v>
      </c>
      <c r="G942" s="498" t="s">
        <v>1573</v>
      </c>
      <c r="H942" s="860" t="s">
        <v>763</v>
      </c>
      <c r="I942" s="260"/>
      <c r="J942" s="260"/>
      <c r="K942" s="38">
        <v>5476383</v>
      </c>
      <c r="L942" s="196" t="s">
        <v>284</v>
      </c>
      <c r="M942" s="196" t="s">
        <v>496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 t="shared" si="62"/>
        <v>5</v>
      </c>
      <c r="C943" s="748">
        <f t="shared" si="60"/>
        <v>41060</v>
      </c>
      <c r="D943" s="748" t="s">
        <v>368</v>
      </c>
      <c r="E943" s="861">
        <v>41060</v>
      </c>
      <c r="F943" s="749" t="s">
        <v>1587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 t="shared" si="62"/>
        <v>5</v>
      </c>
      <c r="C944" s="748">
        <f t="shared" si="60"/>
        <v>41060</v>
      </c>
      <c r="D944" s="748" t="s">
        <v>368</v>
      </c>
      <c r="E944" s="861">
        <v>41060</v>
      </c>
      <c r="F944" s="749" t="s">
        <v>512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/>
      </c>
      <c r="B945" s="36">
        <f t="shared" si="62"/>
        <v>5</v>
      </c>
      <c r="C945" s="748">
        <f t="shared" si="60"/>
        <v>41060</v>
      </c>
      <c r="D945" s="748" t="s">
        <v>1670</v>
      </c>
      <c r="E945" s="861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287</v>
      </c>
      <c r="M945" s="752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 t="shared" si="62"/>
        <v>5</v>
      </c>
      <c r="C946" s="193">
        <v>41060</v>
      </c>
      <c r="D946" s="193" t="s">
        <v>461</v>
      </c>
      <c r="E946" s="193">
        <v>41060</v>
      </c>
      <c r="F946" s="194" t="s">
        <v>743</v>
      </c>
      <c r="G946" s="194" t="s">
        <v>744</v>
      </c>
      <c r="H946" s="212" t="s">
        <v>745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 t="shared" si="62"/>
        <v>5</v>
      </c>
      <c r="C947" s="193">
        <v>41060</v>
      </c>
      <c r="D947" s="193" t="s">
        <v>461</v>
      </c>
      <c r="E947" s="193">
        <v>41060</v>
      </c>
      <c r="F947" s="194" t="s">
        <v>746</v>
      </c>
      <c r="G947" s="194" t="s">
        <v>744</v>
      </c>
      <c r="H947" s="212" t="s">
        <v>745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 t="shared" si="62"/>
        <v>5</v>
      </c>
      <c r="C948" s="193">
        <v>41060</v>
      </c>
      <c r="D948" s="186" t="s">
        <v>488</v>
      </c>
      <c r="E948" s="193">
        <v>41060</v>
      </c>
      <c r="F948" s="194" t="s">
        <v>737</v>
      </c>
      <c r="G948" s="194" t="s">
        <v>747</v>
      </c>
      <c r="H948" s="195" t="s">
        <v>675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 t="shared" si="62"/>
        <v>5</v>
      </c>
      <c r="C949" s="193">
        <v>41060</v>
      </c>
      <c r="D949" s="186" t="s">
        <v>488</v>
      </c>
      <c r="E949" s="193">
        <v>41060</v>
      </c>
      <c r="F949" s="194" t="s">
        <v>748</v>
      </c>
      <c r="G949" s="194" t="s">
        <v>747</v>
      </c>
      <c r="H949" s="212" t="s">
        <v>675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 t="shared" si="62"/>
        <v>5</v>
      </c>
      <c r="C950" s="193">
        <v>41060</v>
      </c>
      <c r="D950" s="186" t="s">
        <v>488</v>
      </c>
      <c r="E950" s="193">
        <v>41060</v>
      </c>
      <c r="F950" s="194" t="s">
        <v>749</v>
      </c>
      <c r="G950" s="194" t="s">
        <v>747</v>
      </c>
      <c r="H950" s="195" t="s">
        <v>675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 t="shared" si="62"/>
        <v>5</v>
      </c>
      <c r="C951" s="193">
        <v>41060</v>
      </c>
      <c r="D951" s="186" t="s">
        <v>488</v>
      </c>
      <c r="E951" s="193">
        <v>41060</v>
      </c>
      <c r="F951" s="194" t="s">
        <v>750</v>
      </c>
      <c r="G951" s="194" t="s">
        <v>747</v>
      </c>
      <c r="H951" s="195" t="s">
        <v>675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 t="shared" si="62"/>
        <v>5</v>
      </c>
      <c r="C952" s="193">
        <v>41060</v>
      </c>
      <c r="D952" s="186" t="s">
        <v>488</v>
      </c>
      <c r="E952" s="193">
        <v>41060</v>
      </c>
      <c r="F952" s="194" t="s">
        <v>751</v>
      </c>
      <c r="G952" s="194" t="s">
        <v>747</v>
      </c>
      <c r="H952" s="195" t="s">
        <v>675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 t="shared" si="62"/>
        <v>5</v>
      </c>
      <c r="C953" s="193">
        <v>41060</v>
      </c>
      <c r="D953" s="186" t="s">
        <v>488</v>
      </c>
      <c r="E953" s="193">
        <v>41060</v>
      </c>
      <c r="F953" s="194" t="s">
        <v>752</v>
      </c>
      <c r="G953" s="194" t="s">
        <v>747</v>
      </c>
      <c r="H953" s="195" t="s">
        <v>675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 t="shared" si="62"/>
        <v>5</v>
      </c>
      <c r="C954" s="193">
        <v>41060</v>
      </c>
      <c r="D954" s="186" t="s">
        <v>488</v>
      </c>
      <c r="E954" s="193">
        <v>41060</v>
      </c>
      <c r="F954" s="194" t="s">
        <v>753</v>
      </c>
      <c r="G954" s="194" t="s">
        <v>747</v>
      </c>
      <c r="H954" s="195" t="s">
        <v>675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 t="shared" si="62"/>
        <v>5</v>
      </c>
      <c r="C955" s="193">
        <v>41060</v>
      </c>
      <c r="D955" s="186" t="s">
        <v>488</v>
      </c>
      <c r="E955" s="193">
        <v>41060</v>
      </c>
      <c r="F955" s="194" t="s">
        <v>754</v>
      </c>
      <c r="G955" s="194" t="s">
        <v>747</v>
      </c>
      <c r="H955" s="195" t="s">
        <v>675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/>
      </c>
      <c r="B956" s="36">
        <f t="shared" si="62"/>
        <v>5</v>
      </c>
      <c r="C956" s="193">
        <v>41060</v>
      </c>
      <c r="D956" s="186" t="s">
        <v>1671</v>
      </c>
      <c r="E956" s="193">
        <v>41060</v>
      </c>
      <c r="F956" s="194" t="s">
        <v>401</v>
      </c>
      <c r="G956" s="194" t="s">
        <v>747</v>
      </c>
      <c r="H956" s="195" t="s">
        <v>675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>x</v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 t="shared" si="62"/>
        <v>5</v>
      </c>
      <c r="C957" s="193">
        <f t="shared" ref="C957:C968" si="63">E957</f>
        <v>41060</v>
      </c>
      <c r="D957" s="193" t="s">
        <v>1632</v>
      </c>
      <c r="E957" s="193">
        <v>41060</v>
      </c>
      <c r="F957" s="191" t="s">
        <v>1123</v>
      </c>
      <c r="G957" s="498" t="s">
        <v>1015</v>
      </c>
      <c r="H957" s="195" t="s">
        <v>959</v>
      </c>
      <c r="I957" s="260">
        <v>488</v>
      </c>
      <c r="J957" s="260">
        <v>8000</v>
      </c>
      <c r="K957" s="38">
        <f>ROUND(I957*J957,0)</f>
        <v>3904000</v>
      </c>
      <c r="L957" s="196" t="s">
        <v>284</v>
      </c>
      <c r="M957" s="196" t="s">
        <v>185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213"/>
      <c r="AB957" s="213"/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 t="shared" si="62"/>
        <v>5</v>
      </c>
      <c r="C958" s="193">
        <f t="shared" si="63"/>
        <v>41060</v>
      </c>
      <c r="D958" s="193" t="s">
        <v>1632</v>
      </c>
      <c r="E958" s="193">
        <v>41060</v>
      </c>
      <c r="F958" s="194" t="s">
        <v>556</v>
      </c>
      <c r="G958" s="498" t="s">
        <v>1015</v>
      </c>
      <c r="H958" s="195" t="s">
        <v>959</v>
      </c>
      <c r="I958" s="260"/>
      <c r="J958" s="260"/>
      <c r="K958" s="38">
        <v>390400</v>
      </c>
      <c r="L958" s="196" t="s">
        <v>284</v>
      </c>
      <c r="M958" s="196" t="s">
        <v>496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/>
      </c>
      <c r="B959" s="36">
        <f t="shared" si="62"/>
        <v>5</v>
      </c>
      <c r="C959" s="193">
        <f t="shared" si="63"/>
        <v>41060</v>
      </c>
      <c r="D959" s="193" t="s">
        <v>1672</v>
      </c>
      <c r="E959" s="193">
        <v>41060</v>
      </c>
      <c r="F959" s="194" t="s">
        <v>366</v>
      </c>
      <c r="G959" s="498" t="s">
        <v>1015</v>
      </c>
      <c r="H959" s="195" t="s">
        <v>959</v>
      </c>
      <c r="I959" s="260"/>
      <c r="J959" s="260"/>
      <c r="K959" s="38">
        <v>4294400</v>
      </c>
      <c r="L959" s="196" t="s">
        <v>48</v>
      </c>
      <c r="M959" s="196" t="s">
        <v>284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>x</v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 t="shared" si="62"/>
        <v>5</v>
      </c>
      <c r="C960" s="193">
        <f t="shared" si="63"/>
        <v>41060</v>
      </c>
      <c r="D960" s="193" t="s">
        <v>1633</v>
      </c>
      <c r="E960" s="193">
        <v>41060</v>
      </c>
      <c r="F960" s="194" t="s">
        <v>552</v>
      </c>
      <c r="G960" s="498" t="s">
        <v>1016</v>
      </c>
      <c r="H960" s="212" t="s">
        <v>1017</v>
      </c>
      <c r="I960" s="262">
        <v>3000</v>
      </c>
      <c r="J960" s="262">
        <v>5000</v>
      </c>
      <c r="K960" s="38">
        <f>ROUND(I960*J960,0)</f>
        <v>15000000</v>
      </c>
      <c r="L960" s="196" t="s">
        <v>284</v>
      </c>
      <c r="M960" s="196" t="s">
        <v>185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213"/>
      <c r="AB960" s="213"/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 t="shared" si="62"/>
        <v>5</v>
      </c>
      <c r="C961" s="193">
        <f t="shared" si="63"/>
        <v>41060</v>
      </c>
      <c r="D961" s="193" t="s">
        <v>1633</v>
      </c>
      <c r="E961" s="193">
        <v>41060</v>
      </c>
      <c r="F961" s="194" t="s">
        <v>556</v>
      </c>
      <c r="G961" s="498" t="s">
        <v>1016</v>
      </c>
      <c r="H961" s="212" t="s">
        <v>1017</v>
      </c>
      <c r="I961" s="260"/>
      <c r="J961" s="260"/>
      <c r="K961" s="38">
        <v>1500000</v>
      </c>
      <c r="L961" s="196" t="s">
        <v>284</v>
      </c>
      <c r="M961" s="196" t="s">
        <v>496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/>
      </c>
      <c r="B962" s="36">
        <f t="shared" si="62"/>
        <v>5</v>
      </c>
      <c r="C962" s="193">
        <f t="shared" si="63"/>
        <v>41060</v>
      </c>
      <c r="D962" s="193" t="s">
        <v>1673</v>
      </c>
      <c r="E962" s="193">
        <v>41060</v>
      </c>
      <c r="F962" s="194" t="s">
        <v>366</v>
      </c>
      <c r="G962" s="498" t="s">
        <v>1016</v>
      </c>
      <c r="H962" s="212" t="s">
        <v>1017</v>
      </c>
      <c r="I962" s="260"/>
      <c r="J962" s="260"/>
      <c r="K962" s="38">
        <v>16500000</v>
      </c>
      <c r="L962" s="196" t="s">
        <v>48</v>
      </c>
      <c r="M962" s="196" t="s">
        <v>284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>x</v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 t="shared" si="62"/>
        <v>5</v>
      </c>
      <c r="C963" s="193">
        <f t="shared" si="63"/>
        <v>41060</v>
      </c>
      <c r="D963" s="193" t="s">
        <v>1634</v>
      </c>
      <c r="E963" s="193">
        <v>41060</v>
      </c>
      <c r="F963" s="194" t="s">
        <v>553</v>
      </c>
      <c r="G963" s="498" t="s">
        <v>1018</v>
      </c>
      <c r="H963" s="7" t="s">
        <v>501</v>
      </c>
      <c r="I963" s="260">
        <v>546</v>
      </c>
      <c r="J963" s="260">
        <v>12790</v>
      </c>
      <c r="K963" s="38">
        <f>ROUND(I963*J963,0)</f>
        <v>6983340</v>
      </c>
      <c r="L963" s="196" t="s">
        <v>284</v>
      </c>
      <c r="M963" s="196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3"/>
      <c r="AB963" s="213"/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 t="shared" si="62"/>
        <v>5</v>
      </c>
      <c r="C964" s="193">
        <f t="shared" si="63"/>
        <v>41060</v>
      </c>
      <c r="D964" s="193" t="s">
        <v>1634</v>
      </c>
      <c r="E964" s="193">
        <v>41060</v>
      </c>
      <c r="F964" s="194" t="s">
        <v>1181</v>
      </c>
      <c r="G964" s="498" t="s">
        <v>1018</v>
      </c>
      <c r="H964" s="7" t="s">
        <v>501</v>
      </c>
      <c r="I964" s="262"/>
      <c r="J964" s="262"/>
      <c r="K964" s="38">
        <v>698334</v>
      </c>
      <c r="L964" s="196" t="s">
        <v>284</v>
      </c>
      <c r="M964" s="196" t="s">
        <v>496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 t="shared" si="62"/>
        <v>6</v>
      </c>
      <c r="C965" s="193">
        <f t="shared" si="63"/>
        <v>41061</v>
      </c>
      <c r="D965" s="193" t="s">
        <v>1635</v>
      </c>
      <c r="E965" s="193">
        <v>41061</v>
      </c>
      <c r="F965" s="194" t="s">
        <v>1180</v>
      </c>
      <c r="G965" s="498" t="s">
        <v>1019</v>
      </c>
      <c r="H965" s="195" t="s">
        <v>949</v>
      </c>
      <c r="I965" s="260">
        <v>620</v>
      </c>
      <c r="J965" s="260">
        <v>7250</v>
      </c>
      <c r="K965" s="38">
        <f>ROUND(I965*J965,0)</f>
        <v>4495000</v>
      </c>
      <c r="L965" s="196" t="s">
        <v>284</v>
      </c>
      <c r="M965" s="196" t="s">
        <v>185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213"/>
      <c r="AB965" s="213"/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 t="shared" si="62"/>
        <v>6</v>
      </c>
      <c r="C966" s="193">
        <f t="shared" si="63"/>
        <v>41061</v>
      </c>
      <c r="D966" s="193" t="s">
        <v>1635</v>
      </c>
      <c r="E966" s="193">
        <v>41061</v>
      </c>
      <c r="F966" s="194" t="s">
        <v>1179</v>
      </c>
      <c r="G966" s="498" t="s">
        <v>1019</v>
      </c>
      <c r="H966" s="195" t="s">
        <v>949</v>
      </c>
      <c r="I966" s="260">
        <v>196</v>
      </c>
      <c r="J966" s="260">
        <v>6680</v>
      </c>
      <c r="K966" s="38">
        <f>ROUND(I966*J966,0)</f>
        <v>1309280</v>
      </c>
      <c r="L966" s="196" t="s">
        <v>284</v>
      </c>
      <c r="M966" s="196" t="s">
        <v>185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213"/>
      <c r="AB966" s="213"/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 t="shared" si="62"/>
        <v>6</v>
      </c>
      <c r="C967" s="193">
        <f t="shared" si="63"/>
        <v>41061</v>
      </c>
      <c r="D967" s="193" t="s">
        <v>1635</v>
      </c>
      <c r="E967" s="193">
        <v>41061</v>
      </c>
      <c r="F967" s="194" t="s">
        <v>556</v>
      </c>
      <c r="G967" s="498" t="s">
        <v>1019</v>
      </c>
      <c r="H967" s="195" t="s">
        <v>949</v>
      </c>
      <c r="I967" s="260"/>
      <c r="J967" s="260"/>
      <c r="K967" s="38">
        <v>580428</v>
      </c>
      <c r="L967" s="196" t="s">
        <v>284</v>
      </c>
      <c r="M967" s="196" t="s">
        <v>496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/>
      </c>
      <c r="B968" s="36">
        <f t="shared" si="62"/>
        <v>6</v>
      </c>
      <c r="C968" s="193">
        <f t="shared" si="63"/>
        <v>41061</v>
      </c>
      <c r="D968" s="193" t="s">
        <v>1674</v>
      </c>
      <c r="E968" s="193">
        <v>41061</v>
      </c>
      <c r="F968" s="194" t="s">
        <v>366</v>
      </c>
      <c r="G968" s="498" t="s">
        <v>1019</v>
      </c>
      <c r="H968" s="195" t="s">
        <v>949</v>
      </c>
      <c r="I968" s="260"/>
      <c r="J968" s="260"/>
      <c r="K968" s="38">
        <v>6384708</v>
      </c>
      <c r="L968" s="196" t="s">
        <v>48</v>
      </c>
      <c r="M968" s="196" t="s">
        <v>284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>x</v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 t="shared" si="62"/>
        <v>6</v>
      </c>
      <c r="C969" s="193">
        <v>41064</v>
      </c>
      <c r="D969" s="186" t="s">
        <v>489</v>
      </c>
      <c r="E969" s="193">
        <v>41064</v>
      </c>
      <c r="F969" s="194" t="s">
        <v>1415</v>
      </c>
      <c r="G969" s="194" t="s">
        <v>755</v>
      </c>
      <c r="H969" s="7" t="s">
        <v>437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 t="shared" si="62"/>
        <v>6</v>
      </c>
      <c r="C970" s="193">
        <v>41064</v>
      </c>
      <c r="D970" s="186" t="s">
        <v>489</v>
      </c>
      <c r="E970" s="193">
        <v>41064</v>
      </c>
      <c r="F970" s="194" t="s">
        <v>567</v>
      </c>
      <c r="G970" s="194" t="s">
        <v>755</v>
      </c>
      <c r="H970" s="7" t="s">
        <v>437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/>
      </c>
      <c r="B971" s="36">
        <f t="shared" si="62"/>
        <v>6</v>
      </c>
      <c r="C971" s="193">
        <v>41064</v>
      </c>
      <c r="D971" s="186" t="s">
        <v>1675</v>
      </c>
      <c r="E971" s="193">
        <v>41064</v>
      </c>
      <c r="F971" s="194" t="s">
        <v>401</v>
      </c>
      <c r="G971" s="194" t="s">
        <v>755</v>
      </c>
      <c r="H971" s="7" t="s">
        <v>437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>x</v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/>
      </c>
      <c r="B972" s="36">
        <f t="shared" si="62"/>
        <v>6</v>
      </c>
      <c r="C972" s="193">
        <f>E972</f>
        <v>41065</v>
      </c>
      <c r="D972" s="186" t="s">
        <v>1676</v>
      </c>
      <c r="E972" s="193">
        <v>41065</v>
      </c>
      <c r="F972" s="191" t="s">
        <v>590</v>
      </c>
      <c r="G972" s="496" t="s">
        <v>1474</v>
      </c>
      <c r="H972" s="7" t="s">
        <v>592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>x</v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/>
      </c>
      <c r="B973" s="36">
        <f t="shared" si="62"/>
        <v>6</v>
      </c>
      <c r="C973" s="193">
        <f>E973</f>
        <v>41065</v>
      </c>
      <c r="D973" s="186" t="s">
        <v>1676</v>
      </c>
      <c r="E973" s="193">
        <v>41065</v>
      </c>
      <c r="F973" s="191" t="s">
        <v>593</v>
      </c>
      <c r="G973" s="496" t="s">
        <v>1474</v>
      </c>
      <c r="H973" s="7" t="s">
        <v>592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>x</v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 t="shared" si="62"/>
        <v>6</v>
      </c>
      <c r="C974" s="193">
        <v>41066</v>
      </c>
      <c r="D974" s="186" t="s">
        <v>490</v>
      </c>
      <c r="E974" s="193">
        <v>41066</v>
      </c>
      <c r="F974" s="194" t="s">
        <v>756</v>
      </c>
      <c r="G974" s="194" t="s">
        <v>757</v>
      </c>
      <c r="H974" s="862" t="s">
        <v>758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 t="shared" si="62"/>
        <v>6</v>
      </c>
      <c r="C975" s="193">
        <v>41066</v>
      </c>
      <c r="D975" s="186" t="s">
        <v>490</v>
      </c>
      <c r="E975" s="193">
        <v>41066</v>
      </c>
      <c r="F975" s="194" t="s">
        <v>759</v>
      </c>
      <c r="G975" s="498" t="s">
        <v>757</v>
      </c>
      <c r="H975" s="195" t="s">
        <v>758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 t="shared" si="62"/>
        <v>6</v>
      </c>
      <c r="C976" s="193">
        <v>41066</v>
      </c>
      <c r="D976" s="186" t="s">
        <v>490</v>
      </c>
      <c r="E976" s="193">
        <v>41066</v>
      </c>
      <c r="F976" s="194" t="s">
        <v>760</v>
      </c>
      <c r="G976" s="498" t="s">
        <v>757</v>
      </c>
      <c r="H976" s="195" t="s">
        <v>758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/>
      </c>
      <c r="B977" s="36">
        <f t="shared" si="62"/>
        <v>6</v>
      </c>
      <c r="C977" s="193">
        <v>41066</v>
      </c>
      <c r="D977" s="186" t="s">
        <v>1677</v>
      </c>
      <c r="E977" s="193">
        <v>41066</v>
      </c>
      <c r="F977" s="194" t="s">
        <v>401</v>
      </c>
      <c r="G977" s="498" t="s">
        <v>757</v>
      </c>
      <c r="H977" s="195" t="s">
        <v>758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>x</v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 t="shared" si="62"/>
        <v>6</v>
      </c>
      <c r="C978" s="193">
        <v>41066</v>
      </c>
      <c r="D978" s="186" t="s">
        <v>761</v>
      </c>
      <c r="E978" s="193">
        <v>41066</v>
      </c>
      <c r="F978" s="194" t="s">
        <v>1442</v>
      </c>
      <c r="G978" s="194" t="s">
        <v>762</v>
      </c>
      <c r="H978" s="7" t="s">
        <v>437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 t="shared" si="62"/>
        <v>6</v>
      </c>
      <c r="C979" s="193">
        <v>41066</v>
      </c>
      <c r="D979" s="186" t="s">
        <v>761</v>
      </c>
      <c r="E979" s="193">
        <v>41066</v>
      </c>
      <c r="F979" s="194" t="s">
        <v>1443</v>
      </c>
      <c r="G979" s="194" t="s">
        <v>762</v>
      </c>
      <c r="H979" s="7" t="s">
        <v>437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 t="shared" si="62"/>
        <v>6</v>
      </c>
      <c r="C980" s="193">
        <v>41066</v>
      </c>
      <c r="D980" s="186" t="s">
        <v>761</v>
      </c>
      <c r="E980" s="193">
        <v>41066</v>
      </c>
      <c r="F980" s="194" t="s">
        <v>1318</v>
      </c>
      <c r="G980" s="194" t="s">
        <v>762</v>
      </c>
      <c r="H980" s="7" t="s">
        <v>437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 t="shared" si="62"/>
        <v>6</v>
      </c>
      <c r="C981" s="193">
        <v>41066</v>
      </c>
      <c r="D981" s="186" t="s">
        <v>761</v>
      </c>
      <c r="E981" s="193">
        <v>41066</v>
      </c>
      <c r="F981" s="194" t="s">
        <v>1301</v>
      </c>
      <c r="G981" s="194" t="s">
        <v>762</v>
      </c>
      <c r="H981" s="7" t="s">
        <v>437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 t="shared" si="62"/>
        <v>6</v>
      </c>
      <c r="C982" s="193">
        <v>41066</v>
      </c>
      <c r="D982" s="186" t="s">
        <v>761</v>
      </c>
      <c r="E982" s="193">
        <v>41066</v>
      </c>
      <c r="F982" s="194" t="s">
        <v>567</v>
      </c>
      <c r="G982" s="194" t="s">
        <v>762</v>
      </c>
      <c r="H982" s="7" t="s">
        <v>437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/>
      </c>
      <c r="B983" s="36">
        <f t="shared" ref="B983:B1046" si="64">IF(C983&lt;&gt;"",MONTH(C983),"")</f>
        <v>6</v>
      </c>
      <c r="C983" s="193">
        <f>E983</f>
        <v>41066</v>
      </c>
      <c r="D983" s="186" t="s">
        <v>1691</v>
      </c>
      <c r="E983" s="193">
        <v>41066</v>
      </c>
      <c r="F983" s="194" t="s">
        <v>401</v>
      </c>
      <c r="G983" s="194" t="s">
        <v>762</v>
      </c>
      <c r="H983" s="7" t="s">
        <v>437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>x</v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 t="shared" si="64"/>
        <v>6</v>
      </c>
      <c r="C984" s="193">
        <v>41068</v>
      </c>
      <c r="D984" s="193" t="s">
        <v>364</v>
      </c>
      <c r="E984" s="193">
        <v>41068</v>
      </c>
      <c r="F984" s="194" t="s">
        <v>366</v>
      </c>
      <c r="G984" s="194" t="s">
        <v>362</v>
      </c>
      <c r="H984" s="860" t="s">
        <v>763</v>
      </c>
      <c r="I984" s="260"/>
      <c r="J984" s="260"/>
      <c r="K984" s="38">
        <v>60240213</v>
      </c>
      <c r="L984" s="196" t="s">
        <v>24</v>
      </c>
      <c r="M984" s="196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 t="shared" si="64"/>
        <v>6</v>
      </c>
      <c r="C985" s="193">
        <v>41068</v>
      </c>
      <c r="D985" s="193" t="s">
        <v>364</v>
      </c>
      <c r="E985" s="193">
        <v>41068</v>
      </c>
      <c r="F985" s="194" t="s">
        <v>366</v>
      </c>
      <c r="G985" s="498" t="s">
        <v>362</v>
      </c>
      <c r="H985" s="7" t="s">
        <v>497</v>
      </c>
      <c r="I985" s="260"/>
      <c r="J985" s="260"/>
      <c r="K985" s="38">
        <v>18522867</v>
      </c>
      <c r="L985" s="196" t="s">
        <v>24</v>
      </c>
      <c r="M985" s="196" t="s">
        <v>284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 t="shared" si="64"/>
        <v>6</v>
      </c>
      <c r="C986" s="193">
        <v>41068</v>
      </c>
      <c r="D986" s="193" t="s">
        <v>364</v>
      </c>
      <c r="E986" s="193">
        <v>41068</v>
      </c>
      <c r="F986" s="194" t="s">
        <v>366</v>
      </c>
      <c r="G986" s="194" t="s">
        <v>362</v>
      </c>
      <c r="H986" s="195" t="s">
        <v>701</v>
      </c>
      <c r="I986" s="260"/>
      <c r="J986" s="260"/>
      <c r="K986" s="38">
        <v>8479130</v>
      </c>
      <c r="L986" s="196" t="s">
        <v>24</v>
      </c>
      <c r="M986" s="196" t="s">
        <v>284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 t="shared" si="64"/>
        <v>6</v>
      </c>
      <c r="C987" s="193">
        <v>41068</v>
      </c>
      <c r="D987" s="193" t="s">
        <v>365</v>
      </c>
      <c r="E987" s="193">
        <v>41068</v>
      </c>
      <c r="F987" s="194" t="s">
        <v>401</v>
      </c>
      <c r="G987" s="194" t="s">
        <v>362</v>
      </c>
      <c r="H987" s="7" t="s">
        <v>437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 t="shared" si="64"/>
        <v>6</v>
      </c>
      <c r="C988" s="193">
        <v>41068</v>
      </c>
      <c r="D988" s="193" t="s">
        <v>365</v>
      </c>
      <c r="E988" s="193">
        <v>41068</v>
      </c>
      <c r="F988" s="194" t="s">
        <v>367</v>
      </c>
      <c r="G988" s="194" t="s">
        <v>362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 t="shared" si="64"/>
        <v>6</v>
      </c>
      <c r="C989" s="193">
        <v>41068</v>
      </c>
      <c r="D989" s="186" t="s">
        <v>764</v>
      </c>
      <c r="E989" s="193">
        <v>41068</v>
      </c>
      <c r="F989" s="194" t="s">
        <v>1320</v>
      </c>
      <c r="G989" s="194" t="s">
        <v>765</v>
      </c>
      <c r="H989" s="7" t="s">
        <v>437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B989" s="614"/>
    </row>
    <row r="990" spans="1:30" s="902" customFormat="1" ht="15.75" customHeight="1">
      <c r="A990" s="206" t="str">
        <f>IF(B990&lt;&gt;"",IF(AND(B990&gt;=_TM1,B990&lt;=_TM2,OR(TH!L990="1111",TH!M990="1111")),TH!D990,""),"")</f>
        <v/>
      </c>
      <c r="B990" s="36">
        <f t="shared" si="64"/>
        <v>6</v>
      </c>
      <c r="C990" s="193">
        <v>41068</v>
      </c>
      <c r="D990" s="186" t="s">
        <v>764</v>
      </c>
      <c r="E990" s="193">
        <v>41068</v>
      </c>
      <c r="F990" s="194" t="s">
        <v>1321</v>
      </c>
      <c r="G990" s="194" t="s">
        <v>765</v>
      </c>
      <c r="H990" s="7" t="s">
        <v>437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2" customFormat="1" ht="15.75" customHeight="1">
      <c r="A991" s="206" t="str">
        <f>IF(B991&lt;&gt;"",IF(AND(B991&gt;=_TM1,B991&lt;=_TM2,OR(TH!L991="1111",TH!M991="1111")),TH!D991,""),"")</f>
        <v/>
      </c>
      <c r="B991" s="36">
        <f t="shared" si="64"/>
        <v>6</v>
      </c>
      <c r="C991" s="193">
        <v>41068</v>
      </c>
      <c r="D991" s="186" t="s">
        <v>764</v>
      </c>
      <c r="E991" s="193">
        <v>41068</v>
      </c>
      <c r="F991" s="194" t="s">
        <v>1322</v>
      </c>
      <c r="G991" s="194" t="s">
        <v>765</v>
      </c>
      <c r="H991" s="7" t="s">
        <v>437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2" customFormat="1" ht="15.75" customHeight="1">
      <c r="A992" s="206" t="str">
        <f>IF(B992&lt;&gt;"",IF(AND(B992&gt;=_TM1,B992&lt;=_TM2,OR(TH!L992="1111",TH!M992="1111")),TH!D992,""),"")</f>
        <v/>
      </c>
      <c r="B992" s="36">
        <f t="shared" si="64"/>
        <v>6</v>
      </c>
      <c r="C992" s="193">
        <v>41068</v>
      </c>
      <c r="D992" s="186" t="s">
        <v>764</v>
      </c>
      <c r="E992" s="193">
        <v>41068</v>
      </c>
      <c r="F992" s="194" t="s">
        <v>1323</v>
      </c>
      <c r="G992" s="194" t="s">
        <v>765</v>
      </c>
      <c r="H992" s="7" t="s">
        <v>437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 t="shared" si="64"/>
        <v>6</v>
      </c>
      <c r="C993" s="193">
        <v>41068</v>
      </c>
      <c r="D993" s="186" t="s">
        <v>764</v>
      </c>
      <c r="E993" s="193">
        <v>41068</v>
      </c>
      <c r="F993" s="194" t="s">
        <v>1324</v>
      </c>
      <c r="G993" s="194" t="s">
        <v>765</v>
      </c>
      <c r="H993" s="7" t="s">
        <v>437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 t="shared" si="64"/>
        <v>6</v>
      </c>
      <c r="C994" s="193">
        <v>41068</v>
      </c>
      <c r="D994" s="186" t="s">
        <v>764</v>
      </c>
      <c r="E994" s="193">
        <v>41068</v>
      </c>
      <c r="F994" s="194" t="s">
        <v>567</v>
      </c>
      <c r="G994" s="194" t="s">
        <v>765</v>
      </c>
      <c r="H994" s="7" t="s">
        <v>437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/>
      </c>
      <c r="B995" s="36">
        <f t="shared" si="64"/>
        <v>6</v>
      </c>
      <c r="C995" s="193">
        <v>41068</v>
      </c>
      <c r="D995" s="186" t="s">
        <v>1678</v>
      </c>
      <c r="E995" s="193">
        <v>41068</v>
      </c>
      <c r="F995" s="194" t="s">
        <v>401</v>
      </c>
      <c r="G995" s="194" t="s">
        <v>765</v>
      </c>
      <c r="H995" s="7" t="s">
        <v>437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>x</v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 t="shared" si="64"/>
        <v>6</v>
      </c>
      <c r="C996" s="193">
        <v>41068</v>
      </c>
      <c r="D996" s="186" t="s">
        <v>766</v>
      </c>
      <c r="E996" s="193">
        <v>41068</v>
      </c>
      <c r="F996" s="194" t="s">
        <v>1444</v>
      </c>
      <c r="G996" s="194" t="s">
        <v>767</v>
      </c>
      <c r="H996" s="7" t="s">
        <v>437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 t="shared" si="64"/>
        <v>6</v>
      </c>
      <c r="C997" s="193">
        <v>41068</v>
      </c>
      <c r="D997" s="186" t="s">
        <v>766</v>
      </c>
      <c r="E997" s="193">
        <v>41068</v>
      </c>
      <c r="F997" s="194" t="s">
        <v>1394</v>
      </c>
      <c r="G997" s="194" t="s">
        <v>767</v>
      </c>
      <c r="H997" s="7" t="s">
        <v>437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 t="shared" si="64"/>
        <v>6</v>
      </c>
      <c r="C998" s="193">
        <v>41068</v>
      </c>
      <c r="D998" s="186" t="s">
        <v>766</v>
      </c>
      <c r="E998" s="193">
        <v>41068</v>
      </c>
      <c r="F998" s="194" t="s">
        <v>1325</v>
      </c>
      <c r="G998" s="194" t="s">
        <v>767</v>
      </c>
      <c r="H998" s="7" t="s">
        <v>437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 t="shared" si="64"/>
        <v>6</v>
      </c>
      <c r="C999" s="193">
        <v>41068</v>
      </c>
      <c r="D999" s="186" t="s">
        <v>766</v>
      </c>
      <c r="E999" s="193">
        <v>41068</v>
      </c>
      <c r="F999" s="194" t="s">
        <v>768</v>
      </c>
      <c r="G999" s="194" t="s">
        <v>767</v>
      </c>
      <c r="H999" s="7" t="s">
        <v>437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IF(AND('331-CT'!$E$7=TH!H999,OR(L999="331",M999="331")),"331",IF(AND(OR(L999="131",M999="131"),H999='131-CT'!$E$7),"131",""))</f>
        <v>331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 t="shared" si="64"/>
        <v>6</v>
      </c>
      <c r="C1000" s="193">
        <v>41068</v>
      </c>
      <c r="D1000" s="186" t="s">
        <v>766</v>
      </c>
      <c r="E1000" s="193">
        <v>41068</v>
      </c>
      <c r="F1000" s="194" t="s">
        <v>567</v>
      </c>
      <c r="G1000" s="194" t="s">
        <v>767</v>
      </c>
      <c r="H1000" s="7" t="s">
        <v>437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IF(AND('331-CT'!$E$7=TH!H1000,OR(L1000="331",M1000="331")),"331",IF(AND(OR(L1000="131",M1000="131"),H1000='131-CT'!$E$7),"131",""))</f>
        <v>331</v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 t="shared" si="64"/>
        <v>6</v>
      </c>
      <c r="C1001" s="193">
        <f>E1001</f>
        <v>41069</v>
      </c>
      <c r="D1001" s="193" t="s">
        <v>1636</v>
      </c>
      <c r="E1001" s="193">
        <v>41069</v>
      </c>
      <c r="F1001" s="194" t="s">
        <v>768</v>
      </c>
      <c r="G1001" s="498" t="s">
        <v>1020</v>
      </c>
      <c r="H1001" s="860" t="s">
        <v>763</v>
      </c>
      <c r="I1001" s="260">
        <v>790</v>
      </c>
      <c r="J1001" s="260">
        <v>28520</v>
      </c>
      <c r="K1001" s="38">
        <f>ROUND(I1001*J1001,0)</f>
        <v>22530800</v>
      </c>
      <c r="L1001" s="196" t="s">
        <v>284</v>
      </c>
      <c r="M1001" s="196" t="s">
        <v>185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213"/>
      <c r="AB1001" s="213"/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 t="shared" si="64"/>
        <v>6</v>
      </c>
      <c r="C1002" s="193">
        <f>E1002</f>
        <v>41069</v>
      </c>
      <c r="D1002" s="193" t="s">
        <v>1636</v>
      </c>
      <c r="E1002" s="193">
        <v>41069</v>
      </c>
      <c r="F1002" s="194" t="s">
        <v>551</v>
      </c>
      <c r="G1002" s="498" t="s">
        <v>1020</v>
      </c>
      <c r="H1002" s="860" t="s">
        <v>763</v>
      </c>
      <c r="I1002" s="260"/>
      <c r="J1002" s="260"/>
      <c r="K1002" s="38">
        <v>2253080</v>
      </c>
      <c r="L1002" s="196" t="s">
        <v>284</v>
      </c>
      <c r="M1002" s="196" t="s">
        <v>496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/>
      </c>
      <c r="B1003" s="36">
        <f t="shared" si="64"/>
        <v>6</v>
      </c>
      <c r="C1003" s="193">
        <v>41071</v>
      </c>
      <c r="D1003" s="193" t="s">
        <v>1679</v>
      </c>
      <c r="E1003" s="193">
        <v>41071</v>
      </c>
      <c r="F1003" s="194" t="s">
        <v>769</v>
      </c>
      <c r="G1003" s="498" t="s">
        <v>770</v>
      </c>
      <c r="H1003" s="195" t="s">
        <v>402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>x</v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/>
      </c>
      <c r="B1004" s="36">
        <f t="shared" si="64"/>
        <v>6</v>
      </c>
      <c r="C1004" s="193">
        <v>41071</v>
      </c>
      <c r="D1004" s="193" t="s">
        <v>1679</v>
      </c>
      <c r="E1004" s="193">
        <v>41071</v>
      </c>
      <c r="F1004" s="194" t="s">
        <v>373</v>
      </c>
      <c r="G1004" s="498" t="s">
        <v>770</v>
      </c>
      <c r="H1004" s="195" t="s">
        <v>402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>x</v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 t="shared" si="64"/>
        <v>6</v>
      </c>
      <c r="C1005" s="193">
        <v>41071</v>
      </c>
      <c r="D1005" s="186" t="s">
        <v>771</v>
      </c>
      <c r="E1005" s="193">
        <v>41071</v>
      </c>
      <c r="F1005" s="194" t="s">
        <v>1445</v>
      </c>
      <c r="G1005" s="498" t="s">
        <v>772</v>
      </c>
      <c r="H1005" s="7" t="s">
        <v>437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 t="shared" si="64"/>
        <v>6</v>
      </c>
      <c r="C1006" s="193">
        <v>41071</v>
      </c>
      <c r="D1006" s="186" t="s">
        <v>771</v>
      </c>
      <c r="E1006" s="193">
        <v>41071</v>
      </c>
      <c r="F1006" s="194" t="s">
        <v>1396</v>
      </c>
      <c r="G1006" s="498" t="s">
        <v>772</v>
      </c>
      <c r="H1006" s="7" t="s">
        <v>437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 t="shared" si="64"/>
        <v>6</v>
      </c>
      <c r="C1007" s="193">
        <v>41071</v>
      </c>
      <c r="D1007" s="186" t="s">
        <v>771</v>
      </c>
      <c r="E1007" s="193">
        <v>41071</v>
      </c>
      <c r="F1007" s="194" t="s">
        <v>1398</v>
      </c>
      <c r="G1007" s="194" t="s">
        <v>772</v>
      </c>
      <c r="H1007" s="7" t="s">
        <v>437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 t="shared" si="64"/>
        <v>6</v>
      </c>
      <c r="C1008" s="193">
        <v>41071</v>
      </c>
      <c r="D1008" s="186" t="s">
        <v>771</v>
      </c>
      <c r="E1008" s="193">
        <v>41071</v>
      </c>
      <c r="F1008" s="194" t="s">
        <v>1326</v>
      </c>
      <c r="G1008" s="194" t="s">
        <v>772</v>
      </c>
      <c r="H1008" s="7" t="s">
        <v>437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 t="shared" si="64"/>
        <v>6</v>
      </c>
      <c r="C1009" s="193">
        <v>41071</v>
      </c>
      <c r="D1009" s="186" t="s">
        <v>771</v>
      </c>
      <c r="E1009" s="193">
        <v>41071</v>
      </c>
      <c r="F1009" s="194" t="s">
        <v>567</v>
      </c>
      <c r="G1009" s="498" t="s">
        <v>772</v>
      </c>
      <c r="H1009" s="7" t="s">
        <v>437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 t="shared" si="64"/>
        <v>6</v>
      </c>
      <c r="C1010" s="193">
        <v>41071</v>
      </c>
      <c r="D1010" s="186" t="s">
        <v>773</v>
      </c>
      <c r="E1010" s="193">
        <v>41071</v>
      </c>
      <c r="F1010" s="194" t="s">
        <v>1427</v>
      </c>
      <c r="G1010" s="498" t="s">
        <v>774</v>
      </c>
      <c r="H1010" s="7" t="s">
        <v>437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 t="shared" si="64"/>
        <v>6</v>
      </c>
      <c r="C1011" s="193">
        <v>41071</v>
      </c>
      <c r="D1011" s="186" t="s">
        <v>773</v>
      </c>
      <c r="E1011" s="193">
        <v>41071</v>
      </c>
      <c r="F1011" s="194" t="s">
        <v>1446</v>
      </c>
      <c r="G1011" s="498" t="s">
        <v>774</v>
      </c>
      <c r="H1011" s="7" t="s">
        <v>437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 t="shared" si="64"/>
        <v>6</v>
      </c>
      <c r="C1012" s="193">
        <v>41071</v>
      </c>
      <c r="D1012" s="186" t="s">
        <v>773</v>
      </c>
      <c r="E1012" s="193">
        <v>41071</v>
      </c>
      <c r="F1012" s="194" t="s">
        <v>1447</v>
      </c>
      <c r="G1012" s="498" t="s">
        <v>774</v>
      </c>
      <c r="H1012" s="7" t="s">
        <v>437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 t="shared" si="64"/>
        <v>6</v>
      </c>
      <c r="C1013" s="193">
        <v>41071</v>
      </c>
      <c r="D1013" s="186" t="s">
        <v>773</v>
      </c>
      <c r="E1013" s="193">
        <v>41071</v>
      </c>
      <c r="F1013" s="194" t="s">
        <v>1393</v>
      </c>
      <c r="G1013" s="498" t="s">
        <v>774</v>
      </c>
      <c r="H1013" s="7" t="s">
        <v>437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 t="shared" si="64"/>
        <v>6</v>
      </c>
      <c r="C1014" s="193">
        <v>41071</v>
      </c>
      <c r="D1014" s="186" t="s">
        <v>773</v>
      </c>
      <c r="E1014" s="193">
        <v>41071</v>
      </c>
      <c r="F1014" s="194" t="s">
        <v>1398</v>
      </c>
      <c r="G1014" s="498" t="s">
        <v>774</v>
      </c>
      <c r="H1014" s="7" t="s">
        <v>437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 t="shared" si="64"/>
        <v>6</v>
      </c>
      <c r="C1015" s="193">
        <v>41071</v>
      </c>
      <c r="D1015" s="186" t="s">
        <v>773</v>
      </c>
      <c r="E1015" s="193">
        <v>41071</v>
      </c>
      <c r="F1015" s="194" t="s">
        <v>1327</v>
      </c>
      <c r="G1015" s="194" t="s">
        <v>774</v>
      </c>
      <c r="H1015" s="7" t="s">
        <v>437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IF(AND('331-CT'!$E$7=TH!H1015,OR(L1015="331",M1015="331")),"331",IF(AND(OR(L1015="131",M1015="131"),H1015='131-CT'!$E$7),"131",""))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 t="shared" si="64"/>
        <v>6</v>
      </c>
      <c r="C1016" s="193">
        <v>41071</v>
      </c>
      <c r="D1016" s="186" t="s">
        <v>773</v>
      </c>
      <c r="E1016" s="193">
        <v>41071</v>
      </c>
      <c r="F1016" s="194" t="s">
        <v>567</v>
      </c>
      <c r="G1016" s="498" t="s">
        <v>774</v>
      </c>
      <c r="H1016" s="7" t="s">
        <v>437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IF(AND('331-CT'!$E$7=TH!H1016,OR(L1016="331",M1016="331")),"331",IF(AND(OR(L1016="131",M1016="131"),H1016='131-CT'!$E$7),"131",""))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 t="shared" si="64"/>
        <v>6</v>
      </c>
      <c r="C1017" s="193">
        <f t="shared" ref="C1017:C1027" si="65">E1017</f>
        <v>41071</v>
      </c>
      <c r="D1017" s="193" t="s">
        <v>1637</v>
      </c>
      <c r="E1017" s="193">
        <v>41071</v>
      </c>
      <c r="F1017" s="191" t="s">
        <v>1147</v>
      </c>
      <c r="G1017" s="498" t="s">
        <v>1021</v>
      </c>
      <c r="H1017" s="195" t="s">
        <v>911</v>
      </c>
      <c r="I1017" s="260">
        <v>452</v>
      </c>
      <c r="J1017" s="260">
        <v>11020</v>
      </c>
      <c r="K1017" s="38">
        <f>ROUND(I1017*J1017,0)</f>
        <v>4981040</v>
      </c>
      <c r="L1017" s="196" t="s">
        <v>284</v>
      </c>
      <c r="M1017" s="196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3"/>
      <c r="AB1017" s="213"/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 t="shared" si="64"/>
        <v>6</v>
      </c>
      <c r="C1018" s="193">
        <f t="shared" si="65"/>
        <v>41071</v>
      </c>
      <c r="D1018" s="193" t="s">
        <v>1637</v>
      </c>
      <c r="E1018" s="193">
        <v>41071</v>
      </c>
      <c r="F1018" s="191" t="s">
        <v>1222</v>
      </c>
      <c r="G1018" s="498" t="s">
        <v>1021</v>
      </c>
      <c r="H1018" s="195" t="s">
        <v>911</v>
      </c>
      <c r="I1018" s="262">
        <v>180</v>
      </c>
      <c r="J1018" s="262">
        <v>7235</v>
      </c>
      <c r="K1018" s="38">
        <f>ROUND(I1018*J1018,0)</f>
        <v>1302300</v>
      </c>
      <c r="L1018" s="196" t="s">
        <v>284</v>
      </c>
      <c r="M1018" s="196" t="s">
        <v>185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213"/>
      <c r="AB1018" s="213"/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 t="shared" si="64"/>
        <v>6</v>
      </c>
      <c r="C1019" s="193">
        <f t="shared" si="65"/>
        <v>41071</v>
      </c>
      <c r="D1019" s="193" t="s">
        <v>1637</v>
      </c>
      <c r="E1019" s="193">
        <v>41071</v>
      </c>
      <c r="F1019" s="194" t="s">
        <v>1152</v>
      </c>
      <c r="G1019" s="498" t="s">
        <v>1021</v>
      </c>
      <c r="H1019" s="195" t="s">
        <v>911</v>
      </c>
      <c r="I1019" s="262">
        <v>206</v>
      </c>
      <c r="J1019" s="262">
        <v>7235</v>
      </c>
      <c r="K1019" s="38">
        <f>ROUND(I1019*J1019,0)</f>
        <v>1490410</v>
      </c>
      <c r="L1019" s="196" t="s">
        <v>284</v>
      </c>
      <c r="M1019" s="196" t="s">
        <v>185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213"/>
      <c r="AB1019" s="213"/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 t="shared" si="64"/>
        <v>6</v>
      </c>
      <c r="C1020" s="193">
        <f t="shared" si="65"/>
        <v>41071</v>
      </c>
      <c r="D1020" s="193" t="s">
        <v>1637</v>
      </c>
      <c r="E1020" s="193">
        <v>41071</v>
      </c>
      <c r="F1020" s="194" t="s">
        <v>556</v>
      </c>
      <c r="G1020" s="498" t="s">
        <v>1021</v>
      </c>
      <c r="H1020" s="195" t="s">
        <v>911</v>
      </c>
      <c r="I1020" s="260"/>
      <c r="J1020" s="260"/>
      <c r="K1020" s="38">
        <v>777375</v>
      </c>
      <c r="L1020" s="196" t="s">
        <v>284</v>
      </c>
      <c r="M1020" s="196" t="s">
        <v>496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/>
      </c>
      <c r="B1021" s="36">
        <f t="shared" si="64"/>
        <v>6</v>
      </c>
      <c r="C1021" s="193">
        <f t="shared" si="65"/>
        <v>41071</v>
      </c>
      <c r="D1021" s="193" t="s">
        <v>1681</v>
      </c>
      <c r="E1021" s="193">
        <v>41071</v>
      </c>
      <c r="F1021" s="194" t="s">
        <v>366</v>
      </c>
      <c r="G1021" s="498" t="s">
        <v>1021</v>
      </c>
      <c r="H1021" s="195" t="s">
        <v>911</v>
      </c>
      <c r="I1021" s="260"/>
      <c r="J1021" s="260"/>
      <c r="K1021" s="38">
        <v>8551125</v>
      </c>
      <c r="L1021" s="196" t="s">
        <v>48</v>
      </c>
      <c r="M1021" s="196" t="s">
        <v>284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>x</v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/>
      </c>
      <c r="B1022" s="36">
        <f t="shared" si="64"/>
        <v>6</v>
      </c>
      <c r="C1022" s="186">
        <f t="shared" si="65"/>
        <v>41072</v>
      </c>
      <c r="D1022" s="186" t="s">
        <v>1680</v>
      </c>
      <c r="E1022" s="186">
        <v>41072</v>
      </c>
      <c r="F1022" s="194" t="s">
        <v>401</v>
      </c>
      <c r="G1022" s="625" t="s">
        <v>709</v>
      </c>
      <c r="H1022" s="7" t="s">
        <v>437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>x</v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C1022" s="857"/>
      <c r="AD1022" s="857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 t="shared" si="64"/>
        <v>6</v>
      </c>
      <c r="C1023" s="193">
        <f t="shared" si="65"/>
        <v>41072</v>
      </c>
      <c r="D1023" s="193" t="s">
        <v>1638</v>
      </c>
      <c r="E1023" s="193">
        <v>41072</v>
      </c>
      <c r="F1023" s="194" t="s">
        <v>1178</v>
      </c>
      <c r="G1023" s="498" t="s">
        <v>1022</v>
      </c>
      <c r="H1023" s="7" t="s">
        <v>633</v>
      </c>
      <c r="I1023" s="260">
        <v>2220</v>
      </c>
      <c r="J1023" s="260">
        <v>5500</v>
      </c>
      <c r="K1023" s="38">
        <f>ROUND(I1023*J1023,0)</f>
        <v>12210000</v>
      </c>
      <c r="L1023" s="196" t="s">
        <v>284</v>
      </c>
      <c r="M1023" s="196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3"/>
      <c r="AB1023" s="213"/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 t="shared" si="64"/>
        <v>6</v>
      </c>
      <c r="C1024" s="193">
        <f t="shared" si="65"/>
        <v>41072</v>
      </c>
      <c r="D1024" s="193" t="s">
        <v>1638</v>
      </c>
      <c r="E1024" s="193">
        <v>41072</v>
      </c>
      <c r="F1024" s="194" t="s">
        <v>556</v>
      </c>
      <c r="G1024" s="498" t="s">
        <v>1022</v>
      </c>
      <c r="H1024" s="7" t="s">
        <v>633</v>
      </c>
      <c r="I1024" s="260"/>
      <c r="J1024" s="260"/>
      <c r="K1024" s="38">
        <v>1221000</v>
      </c>
      <c r="L1024" s="196" t="s">
        <v>284</v>
      </c>
      <c r="M1024" s="196" t="s">
        <v>496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 t="shared" si="64"/>
        <v>6</v>
      </c>
      <c r="C1025" s="193">
        <f t="shared" si="65"/>
        <v>41072</v>
      </c>
      <c r="D1025" s="193" t="s">
        <v>1639</v>
      </c>
      <c r="E1025" s="193">
        <v>41072</v>
      </c>
      <c r="F1025" s="194" t="s">
        <v>1177</v>
      </c>
      <c r="G1025" s="498" t="s">
        <v>1023</v>
      </c>
      <c r="H1025" s="195" t="s">
        <v>1024</v>
      </c>
      <c r="I1025" s="260">
        <v>1110</v>
      </c>
      <c r="J1025" s="260">
        <v>6170</v>
      </c>
      <c r="K1025" s="38">
        <f>ROUND(I1025*J1025,0)</f>
        <v>6848700</v>
      </c>
      <c r="L1025" s="196" t="s">
        <v>284</v>
      </c>
      <c r="M1025" s="196" t="s">
        <v>185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213"/>
      <c r="AB1025" s="213"/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 t="shared" si="64"/>
        <v>6</v>
      </c>
      <c r="C1026" s="193">
        <f t="shared" si="65"/>
        <v>41072</v>
      </c>
      <c r="D1026" s="193" t="s">
        <v>1639</v>
      </c>
      <c r="E1026" s="193">
        <v>41072</v>
      </c>
      <c r="F1026" s="194" t="s">
        <v>556</v>
      </c>
      <c r="G1026" s="498" t="s">
        <v>1023</v>
      </c>
      <c r="H1026" s="195" t="s">
        <v>1024</v>
      </c>
      <c r="I1026" s="260"/>
      <c r="J1026" s="260"/>
      <c r="K1026" s="38">
        <v>684870</v>
      </c>
      <c r="L1026" s="196" t="s">
        <v>284</v>
      </c>
      <c r="M1026" s="196" t="s">
        <v>496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/>
      </c>
      <c r="B1027" s="36">
        <f t="shared" si="64"/>
        <v>6</v>
      </c>
      <c r="C1027" s="193">
        <f t="shared" si="65"/>
        <v>41072</v>
      </c>
      <c r="D1027" s="193" t="s">
        <v>1683</v>
      </c>
      <c r="E1027" s="193">
        <v>41072</v>
      </c>
      <c r="F1027" s="194" t="s">
        <v>366</v>
      </c>
      <c r="G1027" s="498" t="s">
        <v>1023</v>
      </c>
      <c r="H1027" s="195" t="s">
        <v>1024</v>
      </c>
      <c r="I1027" s="260"/>
      <c r="J1027" s="260"/>
      <c r="K1027" s="38">
        <v>7533570</v>
      </c>
      <c r="L1027" s="196" t="s">
        <v>48</v>
      </c>
      <c r="M1027" s="196" t="s">
        <v>284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>x</v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 t="shared" si="64"/>
        <v>6</v>
      </c>
      <c r="C1028" s="193">
        <v>41073</v>
      </c>
      <c r="D1028" s="193" t="s">
        <v>365</v>
      </c>
      <c r="E1028" s="193">
        <v>41073</v>
      </c>
      <c r="F1028" s="194" t="s">
        <v>401</v>
      </c>
      <c r="G1028" s="498" t="s">
        <v>362</v>
      </c>
      <c r="H1028" s="7" t="s">
        <v>437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 t="shared" si="64"/>
        <v>6</v>
      </c>
      <c r="C1029" s="193">
        <v>41073</v>
      </c>
      <c r="D1029" s="193" t="s">
        <v>365</v>
      </c>
      <c r="E1029" s="193">
        <v>41073</v>
      </c>
      <c r="F1029" s="194" t="s">
        <v>367</v>
      </c>
      <c r="G1029" s="498" t="s">
        <v>362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/>
      </c>
      <c r="B1030" s="36">
        <f t="shared" si="64"/>
        <v>6</v>
      </c>
      <c r="C1030" s="193">
        <v>41073</v>
      </c>
      <c r="D1030" s="193" t="s">
        <v>1682</v>
      </c>
      <c r="E1030" s="193">
        <v>41073</v>
      </c>
      <c r="F1030" s="194" t="s">
        <v>775</v>
      </c>
      <c r="G1030" s="498" t="s">
        <v>776</v>
      </c>
      <c r="H1030" s="195" t="s">
        <v>402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>x</v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/>
      </c>
      <c r="B1031" s="36">
        <f t="shared" si="64"/>
        <v>6</v>
      </c>
      <c r="C1031" s="193">
        <v>41073</v>
      </c>
      <c r="D1031" s="193" t="s">
        <v>1682</v>
      </c>
      <c r="E1031" s="193">
        <v>41073</v>
      </c>
      <c r="F1031" s="194" t="s">
        <v>373</v>
      </c>
      <c r="G1031" s="194" t="s">
        <v>776</v>
      </c>
      <c r="H1031" s="212" t="s">
        <v>402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>x</v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 t="shared" si="64"/>
        <v>6</v>
      </c>
      <c r="C1032" s="193">
        <v>41073</v>
      </c>
      <c r="D1032" s="186" t="s">
        <v>777</v>
      </c>
      <c r="E1032" s="193">
        <v>41073</v>
      </c>
      <c r="F1032" s="194" t="s">
        <v>1328</v>
      </c>
      <c r="G1032" s="194" t="s">
        <v>778</v>
      </c>
      <c r="H1032" s="7" t="s">
        <v>437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 t="shared" si="64"/>
        <v>6</v>
      </c>
      <c r="C1033" s="193">
        <v>41073</v>
      </c>
      <c r="D1033" s="186" t="s">
        <v>777</v>
      </c>
      <c r="E1033" s="193">
        <v>41073</v>
      </c>
      <c r="F1033" s="194" t="s">
        <v>1329</v>
      </c>
      <c r="G1033" s="194" t="s">
        <v>778</v>
      </c>
      <c r="H1033" s="7" t="s">
        <v>437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 t="shared" si="64"/>
        <v>6</v>
      </c>
      <c r="C1034" s="193">
        <v>41073</v>
      </c>
      <c r="D1034" s="186" t="s">
        <v>777</v>
      </c>
      <c r="E1034" s="193">
        <v>41073</v>
      </c>
      <c r="F1034" s="194" t="s">
        <v>567</v>
      </c>
      <c r="G1034" s="498" t="s">
        <v>778</v>
      </c>
      <c r="H1034" s="7" t="s">
        <v>437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IF(AND('331-CT'!$E$7=TH!H1034,OR(L1034="331",M1034="331")),"331",IF(AND(OR(L1034="131",M1034="131"),H1034='131-CT'!$E$7),"131",""))</f>
        <v>331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/>
      </c>
      <c r="B1035" s="36">
        <f t="shared" si="64"/>
        <v>6</v>
      </c>
      <c r="C1035" s="193">
        <v>41073</v>
      </c>
      <c r="D1035" s="186" t="s">
        <v>1684</v>
      </c>
      <c r="E1035" s="193">
        <v>41073</v>
      </c>
      <c r="F1035" s="194" t="s">
        <v>401</v>
      </c>
      <c r="G1035" s="498" t="s">
        <v>778</v>
      </c>
      <c r="H1035" s="7" t="s">
        <v>437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>x</v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 t="shared" si="64"/>
        <v>6</v>
      </c>
      <c r="C1036" s="193">
        <v>41075</v>
      </c>
      <c r="D1036" s="193" t="s">
        <v>364</v>
      </c>
      <c r="E1036" s="193">
        <v>41075</v>
      </c>
      <c r="F1036" s="194" t="s">
        <v>366</v>
      </c>
      <c r="G1036" s="498" t="s">
        <v>362</v>
      </c>
      <c r="H1036" s="7" t="s">
        <v>498</v>
      </c>
      <c r="I1036" s="260"/>
      <c r="J1036" s="260"/>
      <c r="K1036" s="38">
        <v>20000000</v>
      </c>
      <c r="L1036" s="196" t="s">
        <v>24</v>
      </c>
      <c r="M1036" s="196" t="s">
        <v>284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 t="shared" si="64"/>
        <v>6</v>
      </c>
      <c r="C1037" s="193">
        <v>41076</v>
      </c>
      <c r="D1037" s="186" t="s">
        <v>779</v>
      </c>
      <c r="E1037" s="193">
        <v>41076</v>
      </c>
      <c r="F1037" s="194" t="s">
        <v>1300</v>
      </c>
      <c r="G1037" s="498" t="s">
        <v>780</v>
      </c>
      <c r="H1037" s="7" t="s">
        <v>437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 t="shared" si="64"/>
        <v>6</v>
      </c>
      <c r="C1038" s="193">
        <v>41076</v>
      </c>
      <c r="D1038" s="186" t="s">
        <v>779</v>
      </c>
      <c r="E1038" s="193">
        <v>41076</v>
      </c>
      <c r="F1038" s="194" t="s">
        <v>567</v>
      </c>
      <c r="G1038" s="498" t="s">
        <v>780</v>
      </c>
      <c r="H1038" s="7" t="s">
        <v>437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IF(AND('331-CT'!$E$7=TH!H1038,OR(L1038="331",M1038="331")),"331",IF(AND(OR(L1038="131",M1038="131"),H1038='131-CT'!$E$7),"131",""))</f>
        <v>331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/>
      </c>
      <c r="B1039" s="36">
        <f t="shared" si="64"/>
        <v>6</v>
      </c>
      <c r="C1039" s="193">
        <v>41076</v>
      </c>
      <c r="D1039" s="186" t="s">
        <v>1685</v>
      </c>
      <c r="E1039" s="193">
        <v>41076</v>
      </c>
      <c r="F1039" s="194" t="s">
        <v>401</v>
      </c>
      <c r="G1039" s="498" t="s">
        <v>780</v>
      </c>
      <c r="H1039" s="7" t="s">
        <v>437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>x</v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/>
      </c>
      <c r="B1040" s="36">
        <f t="shared" si="64"/>
        <v>6</v>
      </c>
      <c r="C1040" s="193">
        <v>41078</v>
      </c>
      <c r="D1040" s="186" t="s">
        <v>1687</v>
      </c>
      <c r="E1040" s="193">
        <v>41078</v>
      </c>
      <c r="F1040" s="194" t="s">
        <v>397</v>
      </c>
      <c r="G1040" s="498" t="s">
        <v>362</v>
      </c>
      <c r="H1040" s="195" t="s">
        <v>685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 t="shared" si="64"/>
        <v>6</v>
      </c>
      <c r="C1041" s="193">
        <v>41078</v>
      </c>
      <c r="D1041" s="193" t="s">
        <v>365</v>
      </c>
      <c r="E1041" s="193">
        <v>41078</v>
      </c>
      <c r="F1041" s="194" t="s">
        <v>401</v>
      </c>
      <c r="G1041" s="498" t="s">
        <v>362</v>
      </c>
      <c r="H1041" s="7" t="s">
        <v>437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IF(AND('331-CT'!$E$7=TH!H1041,OR(L1041="331",M1041="331")),"331",IF(AND(OR(L1041="131",M1041="131"),H1041='131-CT'!$E$7),"131",""))</f>
        <v>331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 t="shared" si="64"/>
        <v>6</v>
      </c>
      <c r="C1042" s="193">
        <v>41078</v>
      </c>
      <c r="D1042" s="193" t="s">
        <v>365</v>
      </c>
      <c r="E1042" s="193">
        <v>41078</v>
      </c>
      <c r="F1042" s="194" t="s">
        <v>367</v>
      </c>
      <c r="G1042" s="498" t="s">
        <v>362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 t="shared" si="64"/>
        <v>6</v>
      </c>
      <c r="C1043" s="193">
        <v>41078</v>
      </c>
      <c r="D1043" s="193" t="s">
        <v>365</v>
      </c>
      <c r="E1043" s="193">
        <v>41078</v>
      </c>
      <c r="F1043" s="194" t="s">
        <v>367</v>
      </c>
      <c r="G1043" s="498" t="s">
        <v>362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 t="shared" si="64"/>
        <v>6</v>
      </c>
      <c r="C1044" s="193">
        <v>41078</v>
      </c>
      <c r="D1044" s="193" t="s">
        <v>365</v>
      </c>
      <c r="E1044" s="193">
        <v>41078</v>
      </c>
      <c r="F1044" s="194" t="s">
        <v>731</v>
      </c>
      <c r="G1044" s="498" t="s">
        <v>362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 t="shared" si="64"/>
        <v>6</v>
      </c>
      <c r="C1045" s="193">
        <v>41078</v>
      </c>
      <c r="D1045" s="193" t="s">
        <v>365</v>
      </c>
      <c r="E1045" s="193">
        <v>41078</v>
      </c>
      <c r="F1045" s="194" t="s">
        <v>1582</v>
      </c>
      <c r="G1045" s="498" t="s">
        <v>362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/>
      </c>
      <c r="B1046" s="36">
        <f t="shared" si="64"/>
        <v>6</v>
      </c>
      <c r="C1046" s="193">
        <v>41080</v>
      </c>
      <c r="D1046" s="193" t="s">
        <v>1688</v>
      </c>
      <c r="E1046" s="193">
        <v>41080</v>
      </c>
      <c r="F1046" s="194" t="s">
        <v>781</v>
      </c>
      <c r="G1046" s="498" t="s">
        <v>782</v>
      </c>
      <c r="H1046" s="195" t="s">
        <v>402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>x</v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/>
      </c>
      <c r="B1047" s="36">
        <f t="shared" ref="B1047:B1110" si="66">IF(C1047&lt;&gt;"",MONTH(C1047),"")</f>
        <v>6</v>
      </c>
      <c r="C1047" s="193">
        <v>41080</v>
      </c>
      <c r="D1047" s="193" t="s">
        <v>1688</v>
      </c>
      <c r="E1047" s="193">
        <v>41080</v>
      </c>
      <c r="F1047" s="194" t="s">
        <v>373</v>
      </c>
      <c r="G1047" s="498" t="s">
        <v>782</v>
      </c>
      <c r="H1047" s="195" t="s">
        <v>402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>x</v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 t="shared" si="66"/>
        <v>6</v>
      </c>
      <c r="C1048" s="193">
        <v>41081</v>
      </c>
      <c r="D1048" s="186" t="s">
        <v>783</v>
      </c>
      <c r="E1048" s="193">
        <v>41081</v>
      </c>
      <c r="F1048" s="194" t="s">
        <v>1330</v>
      </c>
      <c r="G1048" s="498" t="s">
        <v>784</v>
      </c>
      <c r="H1048" s="7" t="s">
        <v>437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66"/>
        <v>6</v>
      </c>
      <c r="C1049" s="193">
        <v>41081</v>
      </c>
      <c r="D1049" s="186" t="s">
        <v>783</v>
      </c>
      <c r="E1049" s="193">
        <v>41081</v>
      </c>
      <c r="F1049" s="194" t="s">
        <v>1311</v>
      </c>
      <c r="G1049" s="498" t="s">
        <v>784</v>
      </c>
      <c r="H1049" s="7" t="s">
        <v>437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66"/>
        <v>6</v>
      </c>
      <c r="C1050" s="193">
        <v>41081</v>
      </c>
      <c r="D1050" s="186" t="s">
        <v>783</v>
      </c>
      <c r="E1050" s="193">
        <v>41081</v>
      </c>
      <c r="F1050" s="194" t="s">
        <v>1331</v>
      </c>
      <c r="G1050" s="498" t="s">
        <v>784</v>
      </c>
      <c r="H1050" s="7" t="s">
        <v>437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66"/>
        <v>6</v>
      </c>
      <c r="C1051" s="193">
        <v>41081</v>
      </c>
      <c r="D1051" s="186" t="s">
        <v>783</v>
      </c>
      <c r="E1051" s="193">
        <v>41081</v>
      </c>
      <c r="F1051" s="194" t="s">
        <v>567</v>
      </c>
      <c r="G1051" s="498" t="s">
        <v>784</v>
      </c>
      <c r="H1051" s="7" t="s">
        <v>437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/>
      </c>
      <c r="B1052" s="36">
        <f t="shared" si="66"/>
        <v>6</v>
      </c>
      <c r="C1052" s="193">
        <f>E1052</f>
        <v>41081</v>
      </c>
      <c r="D1052" s="186" t="s">
        <v>1689</v>
      </c>
      <c r="E1052" s="193">
        <v>41081</v>
      </c>
      <c r="F1052" s="194" t="s">
        <v>401</v>
      </c>
      <c r="G1052" s="498" t="s">
        <v>784</v>
      </c>
      <c r="H1052" s="7" t="s">
        <v>437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>x</v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66"/>
        <v>6</v>
      </c>
      <c r="C1053" s="193">
        <v>41082</v>
      </c>
      <c r="D1053" s="193" t="s">
        <v>364</v>
      </c>
      <c r="E1053" s="193">
        <v>41082</v>
      </c>
      <c r="F1053" s="194" t="s">
        <v>366</v>
      </c>
      <c r="G1053" s="498" t="s">
        <v>362</v>
      </c>
      <c r="H1053" s="860" t="s">
        <v>763</v>
      </c>
      <c r="I1053" s="262"/>
      <c r="J1053" s="262"/>
      <c r="K1053" s="38">
        <v>24783880</v>
      </c>
      <c r="L1053" s="196" t="s">
        <v>24</v>
      </c>
      <c r="M1053" s="196" t="s">
        <v>284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 t="shared" si="66"/>
        <v>6</v>
      </c>
      <c r="C1054" s="193">
        <v>41082</v>
      </c>
      <c r="D1054" s="193" t="s">
        <v>364</v>
      </c>
      <c r="E1054" s="193">
        <v>41082</v>
      </c>
      <c r="F1054" s="194" t="s">
        <v>366</v>
      </c>
      <c r="G1054" s="498" t="s">
        <v>362</v>
      </c>
      <c r="H1054" s="7" t="s">
        <v>501</v>
      </c>
      <c r="I1054" s="260"/>
      <c r="J1054" s="260"/>
      <c r="K1054" s="38">
        <v>7681674</v>
      </c>
      <c r="L1054" s="196" t="s">
        <v>24</v>
      </c>
      <c r="M1054" s="196" t="s">
        <v>284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66"/>
        <v>6</v>
      </c>
      <c r="C1055" s="193">
        <v>41082</v>
      </c>
      <c r="D1055" s="186" t="s">
        <v>785</v>
      </c>
      <c r="E1055" s="193">
        <v>41082</v>
      </c>
      <c r="F1055" s="194" t="s">
        <v>1448</v>
      </c>
      <c r="G1055" s="194" t="s">
        <v>786</v>
      </c>
      <c r="H1055" s="7" t="s">
        <v>437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66"/>
        <v>6</v>
      </c>
      <c r="C1056" s="193">
        <v>41082</v>
      </c>
      <c r="D1056" s="186" t="s">
        <v>785</v>
      </c>
      <c r="E1056" s="193">
        <v>41082</v>
      </c>
      <c r="F1056" s="194" t="s">
        <v>1332</v>
      </c>
      <c r="G1056" s="194" t="s">
        <v>786</v>
      </c>
      <c r="H1056" s="7" t="s">
        <v>437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66"/>
        <v>6</v>
      </c>
      <c r="C1057" s="193">
        <v>41082</v>
      </c>
      <c r="D1057" s="186" t="s">
        <v>785</v>
      </c>
      <c r="E1057" s="193">
        <v>41082</v>
      </c>
      <c r="F1057" s="194" t="s">
        <v>1333</v>
      </c>
      <c r="G1057" s="194" t="s">
        <v>786</v>
      </c>
      <c r="H1057" s="7" t="s">
        <v>437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 t="shared" si="66"/>
        <v>6</v>
      </c>
      <c r="C1058" s="193">
        <v>41082</v>
      </c>
      <c r="D1058" s="186" t="s">
        <v>785</v>
      </c>
      <c r="E1058" s="193">
        <v>41082</v>
      </c>
      <c r="F1058" s="194" t="s">
        <v>567</v>
      </c>
      <c r="G1058" s="194" t="s">
        <v>786</v>
      </c>
      <c r="H1058" s="7" t="s">
        <v>437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IF(AND('331-CT'!$E$7=TH!H1058,OR(L1058="331",M1058="331")),"331",IF(AND(OR(L1058="131",M1058="131"),H1058='131-CT'!$E$7),"131",""))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/>
      </c>
      <c r="B1059" s="36">
        <f t="shared" si="66"/>
        <v>6</v>
      </c>
      <c r="C1059" s="193">
        <v>41082</v>
      </c>
      <c r="D1059" s="186" t="s">
        <v>1686</v>
      </c>
      <c r="E1059" s="193">
        <v>41082</v>
      </c>
      <c r="F1059" s="194" t="s">
        <v>401</v>
      </c>
      <c r="G1059" s="194" t="s">
        <v>786</v>
      </c>
      <c r="H1059" s="7" t="s">
        <v>437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IF(AND('331-CT'!$E$7=TH!H1059,OR(L1059="331",M1059="331")),"331",IF(AND(OR(L1059="131",M1059="131"),H1059='131-CT'!$E$7),"131",""))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>x</v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 t="shared" si="66"/>
        <v>6</v>
      </c>
      <c r="C1060" s="193">
        <f>E1060</f>
        <v>41083</v>
      </c>
      <c r="D1060" s="193" t="s">
        <v>1640</v>
      </c>
      <c r="E1060" s="193">
        <v>41083</v>
      </c>
      <c r="F1060" s="194" t="s">
        <v>1176</v>
      </c>
      <c r="G1060" s="498" t="s">
        <v>1025</v>
      </c>
      <c r="H1060" s="195" t="s">
        <v>1024</v>
      </c>
      <c r="I1060" s="260">
        <v>1010</v>
      </c>
      <c r="J1060" s="260">
        <v>6800</v>
      </c>
      <c r="K1060" s="38">
        <f>ROUND(I1060*J1060,0)</f>
        <v>6868000</v>
      </c>
      <c r="L1060" s="196" t="s">
        <v>284</v>
      </c>
      <c r="M1060" s="196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213"/>
      <c r="AB1060" s="213"/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 t="shared" si="66"/>
        <v>6</v>
      </c>
      <c r="C1061" s="193">
        <f>E1061</f>
        <v>41083</v>
      </c>
      <c r="D1061" s="193" t="s">
        <v>1640</v>
      </c>
      <c r="E1061" s="193">
        <v>41083</v>
      </c>
      <c r="F1061" s="194" t="s">
        <v>556</v>
      </c>
      <c r="G1061" s="498" t="s">
        <v>1025</v>
      </c>
      <c r="H1061" s="195" t="s">
        <v>1024</v>
      </c>
      <c r="I1061" s="260"/>
      <c r="J1061" s="260"/>
      <c r="K1061" s="38">
        <v>686800</v>
      </c>
      <c r="L1061" s="196" t="s">
        <v>284</v>
      </c>
      <c r="M1061" s="196" t="s">
        <v>496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/>
      </c>
      <c r="B1062" s="36">
        <f t="shared" si="66"/>
        <v>6</v>
      </c>
      <c r="C1062" s="193">
        <f>E1062</f>
        <v>41083</v>
      </c>
      <c r="D1062" s="193" t="s">
        <v>1692</v>
      </c>
      <c r="E1062" s="193">
        <v>41083</v>
      </c>
      <c r="F1062" s="194" t="s">
        <v>366</v>
      </c>
      <c r="G1062" s="498" t="s">
        <v>1025</v>
      </c>
      <c r="H1062" s="195" t="s">
        <v>1024</v>
      </c>
      <c r="I1062" s="260"/>
      <c r="J1062" s="260"/>
      <c r="K1062" s="38">
        <v>7554800</v>
      </c>
      <c r="L1062" s="196" t="s">
        <v>48</v>
      </c>
      <c r="M1062" s="196" t="s">
        <v>284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>x</v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 t="shared" si="66"/>
        <v>6</v>
      </c>
      <c r="C1063" s="193">
        <v>41085</v>
      </c>
      <c r="D1063" s="193" t="s">
        <v>364</v>
      </c>
      <c r="E1063" s="193">
        <v>41085</v>
      </c>
      <c r="F1063" s="194" t="s">
        <v>399</v>
      </c>
      <c r="G1063" s="194" t="s">
        <v>362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66"/>
        <v>6</v>
      </c>
      <c r="C1064" s="193">
        <v>41085</v>
      </c>
      <c r="D1064" s="186" t="s">
        <v>787</v>
      </c>
      <c r="E1064" s="193">
        <v>41085</v>
      </c>
      <c r="F1064" s="194" t="s">
        <v>788</v>
      </c>
      <c r="G1064" s="194" t="s">
        <v>789</v>
      </c>
      <c r="H1064" s="195" t="s">
        <v>675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 t="shared" si="66"/>
        <v>6</v>
      </c>
      <c r="C1065" s="193">
        <v>41085</v>
      </c>
      <c r="D1065" s="186" t="s">
        <v>787</v>
      </c>
      <c r="E1065" s="193">
        <v>41085</v>
      </c>
      <c r="F1065" s="194" t="s">
        <v>790</v>
      </c>
      <c r="G1065" s="194" t="s">
        <v>789</v>
      </c>
      <c r="H1065" s="212" t="s">
        <v>675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 t="shared" si="66"/>
        <v>6</v>
      </c>
      <c r="C1066" s="193">
        <v>41085</v>
      </c>
      <c r="D1066" s="186" t="s">
        <v>787</v>
      </c>
      <c r="E1066" s="193">
        <v>41085</v>
      </c>
      <c r="F1066" s="194" t="s">
        <v>791</v>
      </c>
      <c r="G1066" s="194" t="s">
        <v>789</v>
      </c>
      <c r="H1066" s="212" t="s">
        <v>675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66"/>
        <v>6</v>
      </c>
      <c r="C1067" s="193">
        <v>41085</v>
      </c>
      <c r="D1067" s="186" t="s">
        <v>787</v>
      </c>
      <c r="E1067" s="193">
        <v>41085</v>
      </c>
      <c r="F1067" s="194" t="s">
        <v>792</v>
      </c>
      <c r="G1067" s="194" t="s">
        <v>789</v>
      </c>
      <c r="H1067" s="212" t="s">
        <v>675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 t="shared" si="66"/>
        <v>6</v>
      </c>
      <c r="C1068" s="193">
        <v>41085</v>
      </c>
      <c r="D1068" s="186" t="s">
        <v>787</v>
      </c>
      <c r="E1068" s="193">
        <v>41085</v>
      </c>
      <c r="F1068" s="194" t="s">
        <v>754</v>
      </c>
      <c r="G1068" s="194" t="s">
        <v>789</v>
      </c>
      <c r="H1068" s="212" t="s">
        <v>675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/>
      </c>
      <c r="B1069" s="36">
        <f t="shared" si="66"/>
        <v>6</v>
      </c>
      <c r="C1069" s="193">
        <v>41085</v>
      </c>
      <c r="D1069" s="186" t="s">
        <v>1690</v>
      </c>
      <c r="E1069" s="193">
        <v>41085</v>
      </c>
      <c r="F1069" s="194" t="s">
        <v>401</v>
      </c>
      <c r="G1069" s="194" t="s">
        <v>789</v>
      </c>
      <c r="H1069" s="212" t="s">
        <v>675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>x</v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66"/>
        <v>6</v>
      </c>
      <c r="C1070" s="193">
        <v>41086</v>
      </c>
      <c r="D1070" s="193" t="s">
        <v>364</v>
      </c>
      <c r="E1070" s="193">
        <v>41086</v>
      </c>
      <c r="F1070" s="194" t="s">
        <v>366</v>
      </c>
      <c r="G1070" s="194" t="s">
        <v>362</v>
      </c>
      <c r="H1070" s="212" t="s">
        <v>793</v>
      </c>
      <c r="I1070" s="260"/>
      <c r="J1070" s="260"/>
      <c r="K1070" s="38">
        <v>14608550</v>
      </c>
      <c r="L1070" s="196" t="s">
        <v>24</v>
      </c>
      <c r="M1070" s="196" t="s">
        <v>284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/>
      </c>
      <c r="B1071" s="36">
        <f t="shared" si="66"/>
        <v>6</v>
      </c>
      <c r="C1071" s="193">
        <v>41086</v>
      </c>
      <c r="D1071" s="193" t="s">
        <v>1693</v>
      </c>
      <c r="E1071" s="193">
        <v>41086</v>
      </c>
      <c r="F1071" s="194" t="s">
        <v>794</v>
      </c>
      <c r="G1071" s="194" t="s">
        <v>795</v>
      </c>
      <c r="H1071" s="212" t="s">
        <v>402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>x</v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/>
      </c>
      <c r="B1072" s="36">
        <f t="shared" si="66"/>
        <v>6</v>
      </c>
      <c r="C1072" s="193">
        <v>41086</v>
      </c>
      <c r="D1072" s="193" t="s">
        <v>1693</v>
      </c>
      <c r="E1072" s="193">
        <v>41086</v>
      </c>
      <c r="F1072" s="194" t="s">
        <v>373</v>
      </c>
      <c r="G1072" s="194" t="s">
        <v>795</v>
      </c>
      <c r="H1072" s="212" t="s">
        <v>402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>x</v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66"/>
        <v>6</v>
      </c>
      <c r="C1073" s="193">
        <v>41086</v>
      </c>
      <c r="D1073" s="186" t="s">
        <v>796</v>
      </c>
      <c r="E1073" s="193">
        <v>41086</v>
      </c>
      <c r="F1073" s="194" t="s">
        <v>1334</v>
      </c>
      <c r="G1073" s="194" t="s">
        <v>797</v>
      </c>
      <c r="H1073" s="7" t="s">
        <v>437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 t="shared" si="66"/>
        <v>6</v>
      </c>
      <c r="C1074" s="193">
        <v>41086</v>
      </c>
      <c r="D1074" s="186" t="s">
        <v>796</v>
      </c>
      <c r="E1074" s="193">
        <v>41086</v>
      </c>
      <c r="F1074" s="194" t="s">
        <v>1319</v>
      </c>
      <c r="G1074" s="194" t="s">
        <v>797</v>
      </c>
      <c r="H1074" s="7" t="s">
        <v>437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 t="shared" si="66"/>
        <v>6</v>
      </c>
      <c r="C1075" s="193">
        <v>41086</v>
      </c>
      <c r="D1075" s="186" t="s">
        <v>796</v>
      </c>
      <c r="E1075" s="193">
        <v>41086</v>
      </c>
      <c r="F1075" s="194" t="s">
        <v>567</v>
      </c>
      <c r="G1075" s="498" t="s">
        <v>797</v>
      </c>
      <c r="H1075" s="7" t="s">
        <v>437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/>
      </c>
      <c r="B1076" s="36">
        <f t="shared" si="66"/>
        <v>6</v>
      </c>
      <c r="C1076" s="193">
        <v>41086</v>
      </c>
      <c r="D1076" s="186" t="s">
        <v>1694</v>
      </c>
      <c r="E1076" s="193">
        <v>41086</v>
      </c>
      <c r="F1076" s="194" t="s">
        <v>401</v>
      </c>
      <c r="G1076" s="498" t="s">
        <v>797</v>
      </c>
      <c r="H1076" s="7" t="s">
        <v>437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>x</v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66"/>
        <v>6</v>
      </c>
      <c r="C1077" s="193">
        <v>41086</v>
      </c>
      <c r="D1077" s="186" t="s">
        <v>798</v>
      </c>
      <c r="E1077" s="193">
        <v>41086</v>
      </c>
      <c r="F1077" s="194" t="s">
        <v>1370</v>
      </c>
      <c r="G1077" s="498" t="s">
        <v>799</v>
      </c>
      <c r="H1077" s="7" t="s">
        <v>437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66"/>
        <v>6</v>
      </c>
      <c r="C1078" s="193">
        <v>41086</v>
      </c>
      <c r="D1078" s="186" t="s">
        <v>798</v>
      </c>
      <c r="E1078" s="193">
        <v>41086</v>
      </c>
      <c r="F1078" s="194" t="s">
        <v>1449</v>
      </c>
      <c r="G1078" s="194" t="s">
        <v>799</v>
      </c>
      <c r="H1078" s="7" t="s">
        <v>437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66"/>
        <v>6</v>
      </c>
      <c r="C1079" s="193">
        <v>41086</v>
      </c>
      <c r="D1079" s="186" t="s">
        <v>798</v>
      </c>
      <c r="E1079" s="193">
        <v>41086</v>
      </c>
      <c r="F1079" s="194" t="s">
        <v>1449</v>
      </c>
      <c r="G1079" s="194" t="s">
        <v>799</v>
      </c>
      <c r="H1079" s="7" t="s">
        <v>437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66"/>
        <v>6</v>
      </c>
      <c r="C1080" s="193">
        <v>41086</v>
      </c>
      <c r="D1080" s="186" t="s">
        <v>798</v>
      </c>
      <c r="E1080" s="193">
        <v>41086</v>
      </c>
      <c r="F1080" s="194" t="s">
        <v>1450</v>
      </c>
      <c r="G1080" s="194" t="s">
        <v>799</v>
      </c>
      <c r="H1080" s="7" t="s">
        <v>437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66"/>
        <v>6</v>
      </c>
      <c r="C1081" s="193">
        <v>41086</v>
      </c>
      <c r="D1081" s="186" t="s">
        <v>798</v>
      </c>
      <c r="E1081" s="193">
        <v>41086</v>
      </c>
      <c r="F1081" s="194" t="s">
        <v>1335</v>
      </c>
      <c r="G1081" s="194" t="s">
        <v>799</v>
      </c>
      <c r="H1081" s="7" t="s">
        <v>437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 t="shared" si="66"/>
        <v>6</v>
      </c>
      <c r="C1082" s="193">
        <v>41086</v>
      </c>
      <c r="D1082" s="186" t="s">
        <v>798</v>
      </c>
      <c r="E1082" s="193">
        <v>41086</v>
      </c>
      <c r="F1082" s="194" t="s">
        <v>1336</v>
      </c>
      <c r="G1082" s="194" t="s">
        <v>799</v>
      </c>
      <c r="H1082" s="7" t="s">
        <v>437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66"/>
        <v>6</v>
      </c>
      <c r="C1083" s="193">
        <v>41086</v>
      </c>
      <c r="D1083" s="186" t="s">
        <v>798</v>
      </c>
      <c r="E1083" s="193">
        <v>41086</v>
      </c>
      <c r="F1083" s="194" t="s">
        <v>1336</v>
      </c>
      <c r="G1083" s="194" t="s">
        <v>799</v>
      </c>
      <c r="H1083" s="7" t="s">
        <v>437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66"/>
        <v>6</v>
      </c>
      <c r="C1084" s="193">
        <v>41086</v>
      </c>
      <c r="D1084" s="186" t="s">
        <v>798</v>
      </c>
      <c r="E1084" s="193">
        <v>41086</v>
      </c>
      <c r="F1084" s="194" t="s">
        <v>1337</v>
      </c>
      <c r="G1084" s="194" t="s">
        <v>799</v>
      </c>
      <c r="H1084" s="7" t="s">
        <v>437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IF(AND('331-CT'!$E$7=TH!H1084,OR(L1084="331",M1084="331")),"331",IF(AND(OR(L1084="131",M1084="131"),H1084='131-CT'!$E$7),"131",""))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66"/>
        <v>6</v>
      </c>
      <c r="C1085" s="193">
        <v>41086</v>
      </c>
      <c r="D1085" s="186" t="s">
        <v>798</v>
      </c>
      <c r="E1085" s="193">
        <v>41086</v>
      </c>
      <c r="F1085" s="194" t="s">
        <v>567</v>
      </c>
      <c r="G1085" s="194" t="s">
        <v>799</v>
      </c>
      <c r="H1085" s="7" t="s">
        <v>437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IF(AND('331-CT'!$E$7=TH!H1085,OR(L1085="331",M1085="331")),"331",IF(AND(OR(L1085="131",M1085="131"),H1085='131-CT'!$E$7),"131",""))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66"/>
        <v>6</v>
      </c>
      <c r="C1086" s="193">
        <f t="shared" ref="C1086:C1103" si="67">E1086</f>
        <v>41086</v>
      </c>
      <c r="D1086" s="193" t="s">
        <v>1641</v>
      </c>
      <c r="E1086" s="193">
        <v>41086</v>
      </c>
      <c r="F1086" s="194" t="s">
        <v>1175</v>
      </c>
      <c r="G1086" s="498" t="s">
        <v>1026</v>
      </c>
      <c r="H1086" s="195" t="s">
        <v>843</v>
      </c>
      <c r="I1086" s="260">
        <v>1884</v>
      </c>
      <c r="J1086" s="260">
        <v>8690</v>
      </c>
      <c r="K1086" s="38">
        <f>ROUND(I1086*J1086,0)</f>
        <v>16371960</v>
      </c>
      <c r="L1086" s="196" t="s">
        <v>284</v>
      </c>
      <c r="M1086" s="196" t="s">
        <v>185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66"/>
        <v>6</v>
      </c>
      <c r="C1087" s="193">
        <f t="shared" si="67"/>
        <v>41086</v>
      </c>
      <c r="D1087" s="193" t="s">
        <v>1641</v>
      </c>
      <c r="E1087" s="193">
        <v>41086</v>
      </c>
      <c r="F1087" s="194" t="s">
        <v>556</v>
      </c>
      <c r="G1087" s="498" t="s">
        <v>1026</v>
      </c>
      <c r="H1087" s="195" t="s">
        <v>843</v>
      </c>
      <c r="I1087" s="260"/>
      <c r="J1087" s="260"/>
      <c r="K1087" s="38">
        <v>1637196</v>
      </c>
      <c r="L1087" s="196" t="s">
        <v>284</v>
      </c>
      <c r="M1087" s="196" t="s">
        <v>496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/>
      </c>
      <c r="B1088" s="36">
        <f t="shared" si="66"/>
        <v>6</v>
      </c>
      <c r="C1088" s="193">
        <f t="shared" si="67"/>
        <v>41086</v>
      </c>
      <c r="D1088" s="193" t="s">
        <v>1695</v>
      </c>
      <c r="E1088" s="193">
        <v>41086</v>
      </c>
      <c r="F1088" s="194" t="s">
        <v>366</v>
      </c>
      <c r="G1088" s="498" t="s">
        <v>1026</v>
      </c>
      <c r="H1088" s="195" t="s">
        <v>843</v>
      </c>
      <c r="I1088" s="260"/>
      <c r="J1088" s="260"/>
      <c r="K1088" s="38">
        <v>18009156</v>
      </c>
      <c r="L1088" s="196" t="s">
        <v>48</v>
      </c>
      <c r="M1088" s="196" t="s">
        <v>284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>x</v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66"/>
        <v>6</v>
      </c>
      <c r="C1089" s="193">
        <f t="shared" si="67"/>
        <v>41086</v>
      </c>
      <c r="D1089" s="193" t="s">
        <v>1642</v>
      </c>
      <c r="E1089" s="193">
        <v>41086</v>
      </c>
      <c r="F1089" s="194" t="s">
        <v>1174</v>
      </c>
      <c r="G1089" s="498" t="s">
        <v>1027</v>
      </c>
      <c r="H1089" s="195" t="s">
        <v>1028</v>
      </c>
      <c r="I1089" s="260">
        <v>505</v>
      </c>
      <c r="J1089" s="260">
        <v>10500</v>
      </c>
      <c r="K1089" s="38">
        <f>ROUND(I1089*J1089,0)</f>
        <v>5302500</v>
      </c>
      <c r="L1089" s="196" t="s">
        <v>284</v>
      </c>
      <c r="M1089" s="196" t="s">
        <v>185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66"/>
        <v>6</v>
      </c>
      <c r="C1090" s="193">
        <f t="shared" si="67"/>
        <v>41086</v>
      </c>
      <c r="D1090" s="193" t="s">
        <v>1642</v>
      </c>
      <c r="E1090" s="193">
        <v>41086</v>
      </c>
      <c r="F1090" s="194" t="s">
        <v>1173</v>
      </c>
      <c r="G1090" s="498" t="s">
        <v>1027</v>
      </c>
      <c r="H1090" s="195" t="s">
        <v>1028</v>
      </c>
      <c r="I1090" s="260">
        <v>985</v>
      </c>
      <c r="J1090" s="260">
        <v>15350</v>
      </c>
      <c r="K1090" s="38">
        <f>ROUND(I1090*J1090,0)</f>
        <v>15119750</v>
      </c>
      <c r="L1090" s="196" t="s">
        <v>284</v>
      </c>
      <c r="M1090" s="196" t="s">
        <v>185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66"/>
        <v>6</v>
      </c>
      <c r="C1091" s="193">
        <f t="shared" si="67"/>
        <v>41086</v>
      </c>
      <c r="D1091" s="193" t="s">
        <v>1642</v>
      </c>
      <c r="E1091" s="193">
        <v>41086</v>
      </c>
      <c r="F1091" s="194" t="s">
        <v>556</v>
      </c>
      <c r="G1091" s="498" t="s">
        <v>1027</v>
      </c>
      <c r="H1091" s="195" t="s">
        <v>1028</v>
      </c>
      <c r="I1091" s="260"/>
      <c r="J1091" s="260"/>
      <c r="K1091" s="38">
        <v>1845225</v>
      </c>
      <c r="L1091" s="196" t="s">
        <v>284</v>
      </c>
      <c r="M1091" s="196" t="s">
        <v>496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/>
      </c>
      <c r="B1092" s="36">
        <f t="shared" si="66"/>
        <v>6</v>
      </c>
      <c r="C1092" s="193">
        <f t="shared" si="67"/>
        <v>41086</v>
      </c>
      <c r="D1092" s="193" t="s">
        <v>1696</v>
      </c>
      <c r="E1092" s="193">
        <v>41086</v>
      </c>
      <c r="F1092" s="194" t="s">
        <v>366</v>
      </c>
      <c r="G1092" s="498" t="s">
        <v>1027</v>
      </c>
      <c r="H1092" s="195" t="s">
        <v>1028</v>
      </c>
      <c r="I1092" s="260"/>
      <c r="J1092" s="260"/>
      <c r="K1092" s="38">
        <v>22267475</v>
      </c>
      <c r="L1092" s="196" t="s">
        <v>48</v>
      </c>
      <c r="M1092" s="196" t="s">
        <v>284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>x</v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 t="shared" si="66"/>
        <v>6</v>
      </c>
      <c r="C1093" s="193">
        <f t="shared" si="67"/>
        <v>41086</v>
      </c>
      <c r="D1093" s="193" t="s">
        <v>1745</v>
      </c>
      <c r="E1093" s="193">
        <v>41086</v>
      </c>
      <c r="F1093" s="194" t="s">
        <v>1498</v>
      </c>
      <c r="G1093" s="498" t="s">
        <v>1029</v>
      </c>
      <c r="H1093" s="7" t="s">
        <v>497</v>
      </c>
      <c r="I1093" s="260">
        <v>201</v>
      </c>
      <c r="J1093" s="260">
        <v>15362</v>
      </c>
      <c r="K1093" s="38">
        <f t="shared" ref="K1093:K1102" si="68">ROUND(I1093*J1093,0)</f>
        <v>3087762</v>
      </c>
      <c r="L1093" s="196" t="s">
        <v>284</v>
      </c>
      <c r="M1093" s="196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213"/>
      <c r="AB1093" s="213"/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66"/>
        <v>6</v>
      </c>
      <c r="C1094" s="193">
        <f t="shared" si="67"/>
        <v>41086</v>
      </c>
      <c r="D1094" s="193" t="s">
        <v>1745</v>
      </c>
      <c r="E1094" s="193">
        <v>41086</v>
      </c>
      <c r="F1094" s="194" t="s">
        <v>1512</v>
      </c>
      <c r="G1094" s="498" t="s">
        <v>1029</v>
      </c>
      <c r="H1094" s="7" t="s">
        <v>497</v>
      </c>
      <c r="I1094" s="260">
        <v>75</v>
      </c>
      <c r="J1094" s="260">
        <v>15968</v>
      </c>
      <c r="K1094" s="38">
        <f t="shared" si="68"/>
        <v>1197600</v>
      </c>
      <c r="L1094" s="196" t="s">
        <v>284</v>
      </c>
      <c r="M1094" s="196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66"/>
        <v>6</v>
      </c>
      <c r="C1095" s="193">
        <f t="shared" si="67"/>
        <v>41086</v>
      </c>
      <c r="D1095" s="193" t="s">
        <v>1745</v>
      </c>
      <c r="E1095" s="193">
        <v>41086</v>
      </c>
      <c r="F1095" s="194" t="s">
        <v>1528</v>
      </c>
      <c r="G1095" s="498" t="s">
        <v>1029</v>
      </c>
      <c r="H1095" s="7" t="s">
        <v>497</v>
      </c>
      <c r="I1095" s="260">
        <v>221</v>
      </c>
      <c r="J1095" s="260">
        <v>16720</v>
      </c>
      <c r="K1095" s="38">
        <f t="shared" si="68"/>
        <v>3695120</v>
      </c>
      <c r="L1095" s="196" t="s">
        <v>284</v>
      </c>
      <c r="M1095" s="196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66"/>
        <v>6</v>
      </c>
      <c r="C1096" s="193">
        <f t="shared" si="67"/>
        <v>41086</v>
      </c>
      <c r="D1096" s="193" t="s">
        <v>1745</v>
      </c>
      <c r="E1096" s="193">
        <v>41086</v>
      </c>
      <c r="F1096" s="194" t="s">
        <v>1540</v>
      </c>
      <c r="G1096" s="498" t="s">
        <v>1029</v>
      </c>
      <c r="H1096" s="7" t="s">
        <v>497</v>
      </c>
      <c r="I1096" s="260">
        <v>86</v>
      </c>
      <c r="J1096" s="260">
        <v>19434</v>
      </c>
      <c r="K1096" s="38">
        <f t="shared" si="68"/>
        <v>1671324</v>
      </c>
      <c r="L1096" s="196" t="s">
        <v>284</v>
      </c>
      <c r="M1096" s="196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66"/>
        <v>6</v>
      </c>
      <c r="C1097" s="193">
        <f t="shared" si="67"/>
        <v>41086</v>
      </c>
      <c r="D1097" s="193" t="s">
        <v>1745</v>
      </c>
      <c r="E1097" s="193">
        <v>41086</v>
      </c>
      <c r="F1097" s="194" t="s">
        <v>1515</v>
      </c>
      <c r="G1097" s="498" t="s">
        <v>1029</v>
      </c>
      <c r="H1097" s="7" t="s">
        <v>497</v>
      </c>
      <c r="I1097" s="260">
        <v>310</v>
      </c>
      <c r="J1097" s="260">
        <v>16451</v>
      </c>
      <c r="K1097" s="38">
        <f t="shared" si="68"/>
        <v>5099810</v>
      </c>
      <c r="L1097" s="196" t="s">
        <v>284</v>
      </c>
      <c r="M1097" s="196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66"/>
        <v>6</v>
      </c>
      <c r="C1098" s="193">
        <f t="shared" si="67"/>
        <v>41086</v>
      </c>
      <c r="D1098" s="193" t="s">
        <v>1745</v>
      </c>
      <c r="E1098" s="193">
        <v>41086</v>
      </c>
      <c r="F1098" s="194" t="s">
        <v>1534</v>
      </c>
      <c r="G1098" s="498" t="s">
        <v>1029</v>
      </c>
      <c r="H1098" s="7" t="s">
        <v>497</v>
      </c>
      <c r="I1098" s="260">
        <f>172+67</f>
        <v>239</v>
      </c>
      <c r="J1098" s="260">
        <v>25702</v>
      </c>
      <c r="K1098" s="38">
        <f t="shared" si="68"/>
        <v>6142778</v>
      </c>
      <c r="L1098" s="196" t="s">
        <v>284</v>
      </c>
      <c r="M1098" s="196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66"/>
        <v>6</v>
      </c>
      <c r="C1099" s="193">
        <f t="shared" si="67"/>
        <v>41086</v>
      </c>
      <c r="D1099" s="193" t="s">
        <v>1745</v>
      </c>
      <c r="E1099" s="193">
        <v>41086</v>
      </c>
      <c r="F1099" s="194" t="s">
        <v>1514</v>
      </c>
      <c r="G1099" s="498" t="s">
        <v>1029</v>
      </c>
      <c r="H1099" s="7" t="s">
        <v>497</v>
      </c>
      <c r="I1099" s="260">
        <v>1</v>
      </c>
      <c r="J1099" s="260">
        <v>9760</v>
      </c>
      <c r="K1099" s="38">
        <f t="shared" si="68"/>
        <v>9760</v>
      </c>
      <c r="L1099" s="196" t="s">
        <v>284</v>
      </c>
      <c r="M1099" s="196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66"/>
        <v>6</v>
      </c>
      <c r="C1100" s="193">
        <f t="shared" si="67"/>
        <v>41086</v>
      </c>
      <c r="D1100" s="193" t="s">
        <v>1745</v>
      </c>
      <c r="E1100" s="193">
        <v>41086</v>
      </c>
      <c r="F1100" s="194" t="s">
        <v>1518</v>
      </c>
      <c r="G1100" s="498" t="s">
        <v>1029</v>
      </c>
      <c r="H1100" s="7" t="s">
        <v>497</v>
      </c>
      <c r="I1100" s="260">
        <v>260</v>
      </c>
      <c r="J1100" s="260">
        <v>19372</v>
      </c>
      <c r="K1100" s="38">
        <f t="shared" si="68"/>
        <v>5036720</v>
      </c>
      <c r="L1100" s="196" t="s">
        <v>284</v>
      </c>
      <c r="M1100" s="196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66"/>
        <v>6</v>
      </c>
      <c r="C1101" s="193">
        <f t="shared" si="67"/>
        <v>41086</v>
      </c>
      <c r="D1101" s="193" t="s">
        <v>1745</v>
      </c>
      <c r="E1101" s="193">
        <v>41086</v>
      </c>
      <c r="F1101" s="194" t="s">
        <v>1525</v>
      </c>
      <c r="G1101" s="498" t="s">
        <v>1029</v>
      </c>
      <c r="H1101" s="7" t="s">
        <v>497</v>
      </c>
      <c r="I1101" s="260">
        <v>236</v>
      </c>
      <c r="J1101" s="260">
        <v>15158</v>
      </c>
      <c r="K1101" s="38">
        <f t="shared" si="68"/>
        <v>3577288</v>
      </c>
      <c r="L1101" s="196" t="s">
        <v>284</v>
      </c>
      <c r="M1101" s="196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66"/>
        <v>6</v>
      </c>
      <c r="C1102" s="193">
        <f t="shared" si="67"/>
        <v>41086</v>
      </c>
      <c r="D1102" s="193" t="s">
        <v>1745</v>
      </c>
      <c r="E1102" s="193">
        <v>41086</v>
      </c>
      <c r="F1102" s="194" t="s">
        <v>1526</v>
      </c>
      <c r="G1102" s="498" t="s">
        <v>1029</v>
      </c>
      <c r="H1102" s="7" t="s">
        <v>497</v>
      </c>
      <c r="I1102" s="260">
        <v>350</v>
      </c>
      <c r="J1102" s="260">
        <v>21517</v>
      </c>
      <c r="K1102" s="38">
        <f t="shared" si="68"/>
        <v>7530950</v>
      </c>
      <c r="L1102" s="196" t="s">
        <v>284</v>
      </c>
      <c r="M1102" s="196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66"/>
        <v>6</v>
      </c>
      <c r="C1103" s="193">
        <f t="shared" si="67"/>
        <v>41086</v>
      </c>
      <c r="D1103" s="193" t="s">
        <v>1745</v>
      </c>
      <c r="E1103" s="193">
        <v>41086</v>
      </c>
      <c r="F1103" s="194" t="s">
        <v>556</v>
      </c>
      <c r="G1103" s="498" t="s">
        <v>1029</v>
      </c>
      <c r="H1103" s="7" t="s">
        <v>497</v>
      </c>
      <c r="I1103" s="260"/>
      <c r="J1103" s="260"/>
      <c r="K1103" s="38">
        <v>3704911</v>
      </c>
      <c r="L1103" s="196" t="s">
        <v>284</v>
      </c>
      <c r="M1103" s="196" t="s">
        <v>496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200"/>
      <c r="AB1103" s="914"/>
      <c r="AC1103" s="914">
        <f>AB1103-SUM(K1093:K1102)</f>
        <v>-37049112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 t="shared" si="66"/>
        <v>6</v>
      </c>
      <c r="C1104" s="193">
        <v>41087</v>
      </c>
      <c r="D1104" s="193" t="s">
        <v>364</v>
      </c>
      <c r="E1104" s="193">
        <v>41087</v>
      </c>
      <c r="F1104" s="194" t="s">
        <v>366</v>
      </c>
      <c r="G1104" s="194" t="s">
        <v>362</v>
      </c>
      <c r="H1104" s="195" t="s">
        <v>800</v>
      </c>
      <c r="I1104" s="260"/>
      <c r="J1104" s="260"/>
      <c r="K1104" s="38">
        <v>19893440</v>
      </c>
      <c r="L1104" s="196" t="s">
        <v>24</v>
      </c>
      <c r="M1104" s="196" t="s">
        <v>284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66"/>
        <v>6</v>
      </c>
      <c r="C1105" s="193">
        <v>41087</v>
      </c>
      <c r="D1105" s="186" t="s">
        <v>801</v>
      </c>
      <c r="E1105" s="193">
        <v>41087</v>
      </c>
      <c r="F1105" s="194" t="s">
        <v>1451</v>
      </c>
      <c r="G1105" s="194" t="s">
        <v>802</v>
      </c>
      <c r="H1105" s="7" t="s">
        <v>437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66"/>
        <v>6</v>
      </c>
      <c r="C1106" s="193">
        <v>41087</v>
      </c>
      <c r="D1106" s="186" t="s">
        <v>801</v>
      </c>
      <c r="E1106" s="193">
        <v>41087</v>
      </c>
      <c r="F1106" s="194" t="s">
        <v>1452</v>
      </c>
      <c r="G1106" s="194" t="s">
        <v>802</v>
      </c>
      <c r="H1106" s="7" t="s">
        <v>437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66"/>
        <v>6</v>
      </c>
      <c r="C1107" s="193">
        <v>41087</v>
      </c>
      <c r="D1107" s="186" t="s">
        <v>801</v>
      </c>
      <c r="E1107" s="193">
        <v>41087</v>
      </c>
      <c r="F1107" s="194" t="s">
        <v>567</v>
      </c>
      <c r="G1107" s="498" t="s">
        <v>802</v>
      </c>
      <c r="H1107" s="7" t="s">
        <v>437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IF(AND('331-CT'!$E$7=TH!H1107,OR(L1107="331",M1107="331")),"331",IF(AND(OR(L1107="131",M1107="131"),H1107='131-CT'!$E$7),"131",""))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/>
      </c>
      <c r="B1108" s="36">
        <f t="shared" si="66"/>
        <v>6</v>
      </c>
      <c r="C1108" s="193">
        <v>41087</v>
      </c>
      <c r="D1108" s="186" t="s">
        <v>1697</v>
      </c>
      <c r="E1108" s="193">
        <v>41087</v>
      </c>
      <c r="F1108" s="194" t="s">
        <v>401</v>
      </c>
      <c r="G1108" s="498" t="s">
        <v>802</v>
      </c>
      <c r="H1108" s="7" t="s">
        <v>437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IF(AND('331-CT'!$E$7=TH!H1108,OR(L1108="331",M1108="331")),"331",IF(AND(OR(L1108="131",M1108="131"),H1108='131-CT'!$E$7),"131",""))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>x</v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/>
      </c>
      <c r="B1109" s="36">
        <f t="shared" si="66"/>
        <v>6</v>
      </c>
      <c r="C1109" s="193">
        <f t="shared" ref="C1109:C1116" si="69">E1109</f>
        <v>41088</v>
      </c>
      <c r="D1109" s="186" t="s">
        <v>1698</v>
      </c>
      <c r="E1109" s="193">
        <v>41088</v>
      </c>
      <c r="F1109" s="191" t="s">
        <v>590</v>
      </c>
      <c r="G1109" s="496" t="s">
        <v>1475</v>
      </c>
      <c r="H1109" s="7" t="s">
        <v>592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>x</v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/>
      </c>
      <c r="B1110" s="36">
        <f t="shared" si="66"/>
        <v>6</v>
      </c>
      <c r="C1110" s="193">
        <f t="shared" si="69"/>
        <v>41088</v>
      </c>
      <c r="D1110" s="186" t="s">
        <v>1698</v>
      </c>
      <c r="E1110" s="193">
        <v>41088</v>
      </c>
      <c r="F1110" s="191" t="s">
        <v>593</v>
      </c>
      <c r="G1110" s="496" t="s">
        <v>1475</v>
      </c>
      <c r="H1110" s="7" t="s">
        <v>592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>x</v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/>
      </c>
      <c r="B1111" s="36">
        <f t="shared" ref="B1111:B1174" si="70">IF(C1111&lt;&gt;"",MONTH(C1111),"")</f>
        <v>6</v>
      </c>
      <c r="C1111" s="193">
        <f t="shared" si="69"/>
        <v>41089</v>
      </c>
      <c r="D1111" s="186" t="s">
        <v>1699</v>
      </c>
      <c r="E1111" s="193">
        <v>41089</v>
      </c>
      <c r="F1111" s="194" t="s">
        <v>401</v>
      </c>
      <c r="G1111" s="194" t="s">
        <v>762</v>
      </c>
      <c r="H1111" s="7" t="s">
        <v>437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IF(AND('331-CT'!$E$7=TH!H1111,OR(L1111="331",M1111="331")),"331",IF(AND(OR(L1111="131",M1111="131"),H1111='131-CT'!$E$7),"131",""))</f>
        <v>331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>x</v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/>
      </c>
      <c r="B1112" s="36">
        <f t="shared" si="70"/>
        <v>6</v>
      </c>
      <c r="C1112" s="193">
        <f t="shared" si="69"/>
        <v>41089</v>
      </c>
      <c r="D1112" s="186" t="s">
        <v>1700</v>
      </c>
      <c r="E1112" s="193">
        <v>41089</v>
      </c>
      <c r="F1112" s="191" t="s">
        <v>1579</v>
      </c>
      <c r="G1112" s="496" t="s">
        <v>941</v>
      </c>
      <c r="H1112" s="7" t="s">
        <v>1581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>x</v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/>
      </c>
      <c r="B1113" s="36">
        <f t="shared" si="70"/>
        <v>6</v>
      </c>
      <c r="C1113" s="193">
        <f t="shared" si="69"/>
        <v>41089</v>
      </c>
      <c r="D1113" s="186" t="s">
        <v>1700</v>
      </c>
      <c r="E1113" s="193">
        <v>41089</v>
      </c>
      <c r="F1113" s="191" t="s">
        <v>1580</v>
      </c>
      <c r="G1113" s="496" t="s">
        <v>941</v>
      </c>
      <c r="H1113" s="7" t="s">
        <v>1581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>x</v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70"/>
        <v>6</v>
      </c>
      <c r="C1114" s="748">
        <f t="shared" si="69"/>
        <v>41090</v>
      </c>
      <c r="D1114" s="748" t="s">
        <v>368</v>
      </c>
      <c r="E1114" s="861">
        <v>41090</v>
      </c>
      <c r="F1114" s="749" t="s">
        <v>1587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287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 t="shared" si="70"/>
        <v>6</v>
      </c>
      <c r="C1115" s="748">
        <f t="shared" si="69"/>
        <v>41090</v>
      </c>
      <c r="D1115" s="748" t="s">
        <v>368</v>
      </c>
      <c r="E1115" s="861">
        <v>41090</v>
      </c>
      <c r="F1115" s="749" t="s">
        <v>512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287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/>
      </c>
      <c r="B1116" s="36">
        <f t="shared" si="70"/>
        <v>6</v>
      </c>
      <c r="C1116" s="748">
        <f t="shared" si="69"/>
        <v>41090</v>
      </c>
      <c r="D1116" s="748" t="s">
        <v>1701</v>
      </c>
      <c r="E1116" s="861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287</v>
      </c>
      <c r="M1116" s="752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>x</v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70"/>
        <v>6</v>
      </c>
      <c r="C1117" s="193">
        <v>41090</v>
      </c>
      <c r="D1117" s="193" t="s">
        <v>364</v>
      </c>
      <c r="E1117" s="193">
        <v>41090</v>
      </c>
      <c r="F1117" s="194" t="s">
        <v>366</v>
      </c>
      <c r="G1117" s="498" t="s">
        <v>362</v>
      </c>
      <c r="H1117" s="7" t="s">
        <v>633</v>
      </c>
      <c r="I1117" s="260"/>
      <c r="J1117" s="260"/>
      <c r="K1117" s="38">
        <v>13431000</v>
      </c>
      <c r="L1117" s="196" t="s">
        <v>24</v>
      </c>
      <c r="M1117" s="196" t="s">
        <v>284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/>
      </c>
      <c r="B1118" s="36">
        <f t="shared" si="70"/>
        <v>6</v>
      </c>
      <c r="C1118" s="193">
        <v>41090</v>
      </c>
      <c r="D1118" s="193" t="s">
        <v>1702</v>
      </c>
      <c r="E1118" s="193">
        <v>41090</v>
      </c>
      <c r="F1118" s="194" t="s">
        <v>397</v>
      </c>
      <c r="G1118" s="498" t="s">
        <v>362</v>
      </c>
      <c r="H1118" s="195" t="s">
        <v>685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>x</v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 t="shared" si="70"/>
        <v>6</v>
      </c>
      <c r="C1119" s="193">
        <v>41090</v>
      </c>
      <c r="D1119" s="186" t="s">
        <v>803</v>
      </c>
      <c r="E1119" s="193">
        <v>41090</v>
      </c>
      <c r="F1119" s="194" t="s">
        <v>1453</v>
      </c>
      <c r="G1119" s="498" t="s">
        <v>804</v>
      </c>
      <c r="H1119" s="7" t="s">
        <v>437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70"/>
        <v>6</v>
      </c>
      <c r="C1120" s="193">
        <v>41090</v>
      </c>
      <c r="D1120" s="186" t="s">
        <v>803</v>
      </c>
      <c r="E1120" s="193">
        <v>41090</v>
      </c>
      <c r="F1120" s="194" t="s">
        <v>1434</v>
      </c>
      <c r="G1120" s="498" t="s">
        <v>804</v>
      </c>
      <c r="H1120" s="7" t="s">
        <v>437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70"/>
        <v>6</v>
      </c>
      <c r="C1121" s="193">
        <v>41090</v>
      </c>
      <c r="D1121" s="186" t="s">
        <v>803</v>
      </c>
      <c r="E1121" s="193">
        <v>41090</v>
      </c>
      <c r="F1121" s="194" t="s">
        <v>1454</v>
      </c>
      <c r="G1121" s="498" t="s">
        <v>804</v>
      </c>
      <c r="H1121" s="7" t="s">
        <v>437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70"/>
        <v>6</v>
      </c>
      <c r="C1122" s="193">
        <v>41090</v>
      </c>
      <c r="D1122" s="186" t="s">
        <v>803</v>
      </c>
      <c r="E1122" s="193">
        <v>41090</v>
      </c>
      <c r="F1122" s="194" t="s">
        <v>1415</v>
      </c>
      <c r="G1122" s="498" t="s">
        <v>804</v>
      </c>
      <c r="H1122" s="7" t="s">
        <v>437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70"/>
        <v>6</v>
      </c>
      <c r="C1123" s="193">
        <v>41090</v>
      </c>
      <c r="D1123" s="186" t="s">
        <v>803</v>
      </c>
      <c r="E1123" s="193">
        <v>41090</v>
      </c>
      <c r="F1123" s="194" t="s">
        <v>1338</v>
      </c>
      <c r="G1123" s="498" t="s">
        <v>804</v>
      </c>
      <c r="H1123" s="7" t="s">
        <v>437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70"/>
        <v>6</v>
      </c>
      <c r="C1124" s="193">
        <v>41090</v>
      </c>
      <c r="D1124" s="186" t="s">
        <v>803</v>
      </c>
      <c r="E1124" s="193">
        <v>41090</v>
      </c>
      <c r="F1124" s="194" t="s">
        <v>567</v>
      </c>
      <c r="G1124" s="498" t="s">
        <v>804</v>
      </c>
      <c r="H1124" s="7" t="s">
        <v>437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/>
      </c>
      <c r="B1125" s="36">
        <f t="shared" si="70"/>
        <v>6</v>
      </c>
      <c r="C1125" s="193">
        <v>41090</v>
      </c>
      <c r="D1125" s="186" t="s">
        <v>1703</v>
      </c>
      <c r="E1125" s="193">
        <v>41090</v>
      </c>
      <c r="F1125" s="194" t="s">
        <v>401</v>
      </c>
      <c r="G1125" s="498" t="s">
        <v>804</v>
      </c>
      <c r="H1125" s="7" t="s">
        <v>437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>x</v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 t="shared" si="70"/>
        <v>6</v>
      </c>
      <c r="C1126" s="193">
        <f t="shared" ref="C1126:C1144" si="71">E1126</f>
        <v>41090</v>
      </c>
      <c r="D1126" s="193" t="s">
        <v>1746</v>
      </c>
      <c r="E1126" s="894">
        <v>41090</v>
      </c>
      <c r="F1126" s="194" t="s">
        <v>1503</v>
      </c>
      <c r="G1126" s="896" t="s">
        <v>1030</v>
      </c>
      <c r="H1126" s="7" t="s">
        <v>497</v>
      </c>
      <c r="I1126" s="260">
        <v>450</v>
      </c>
      <c r="J1126" s="260">
        <v>8389</v>
      </c>
      <c r="K1126" s="38">
        <f t="shared" ref="K1126:K1141" si="72">ROUND(I1126*J1126,0)</f>
        <v>3775050</v>
      </c>
      <c r="L1126" s="196" t="s">
        <v>284</v>
      </c>
      <c r="M1126" s="196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213"/>
      <c r="AB1126" s="213"/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 t="shared" si="70"/>
        <v>6</v>
      </c>
      <c r="C1127" s="193">
        <f t="shared" si="71"/>
        <v>41090</v>
      </c>
      <c r="D1127" s="193" t="s">
        <v>1746</v>
      </c>
      <c r="E1127" s="894">
        <v>41090</v>
      </c>
      <c r="F1127" s="194" t="s">
        <v>1536</v>
      </c>
      <c r="G1127" s="896" t="s">
        <v>1030</v>
      </c>
      <c r="H1127" s="7" t="s">
        <v>497</v>
      </c>
      <c r="I1127" s="260">
        <v>789</v>
      </c>
      <c r="J1127" s="260">
        <v>9293</v>
      </c>
      <c r="K1127" s="38">
        <f t="shared" si="72"/>
        <v>7332177</v>
      </c>
      <c r="L1127" s="196" t="s">
        <v>284</v>
      </c>
      <c r="M1127" s="196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 t="shared" si="70"/>
        <v>6</v>
      </c>
      <c r="C1128" s="193">
        <f t="shared" si="71"/>
        <v>41090</v>
      </c>
      <c r="D1128" s="193" t="s">
        <v>1746</v>
      </c>
      <c r="E1128" s="894">
        <v>41090</v>
      </c>
      <c r="F1128" s="194" t="s">
        <v>1538</v>
      </c>
      <c r="G1128" s="896" t="s">
        <v>1030</v>
      </c>
      <c r="H1128" s="7" t="s">
        <v>497</v>
      </c>
      <c r="I1128" s="260">
        <v>902</v>
      </c>
      <c r="J1128" s="260">
        <v>9876</v>
      </c>
      <c r="K1128" s="38">
        <f t="shared" si="72"/>
        <v>8908152</v>
      </c>
      <c r="L1128" s="196" t="s">
        <v>284</v>
      </c>
      <c r="M1128" s="196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70"/>
        <v>6</v>
      </c>
      <c r="C1129" s="193">
        <f t="shared" si="71"/>
        <v>41090</v>
      </c>
      <c r="D1129" s="193" t="s">
        <v>1746</v>
      </c>
      <c r="E1129" s="894">
        <v>41090</v>
      </c>
      <c r="F1129" s="194" t="s">
        <v>1541</v>
      </c>
      <c r="G1129" s="896" t="s">
        <v>1030</v>
      </c>
      <c r="H1129" s="7" t="s">
        <v>497</v>
      </c>
      <c r="I1129" s="260">
        <v>456</v>
      </c>
      <c r="J1129" s="260">
        <v>8510</v>
      </c>
      <c r="K1129" s="38">
        <f t="shared" si="72"/>
        <v>3880560</v>
      </c>
      <c r="L1129" s="196" t="s">
        <v>284</v>
      </c>
      <c r="M1129" s="196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 t="shared" si="70"/>
        <v>6</v>
      </c>
      <c r="C1130" s="193">
        <f t="shared" si="71"/>
        <v>41090</v>
      </c>
      <c r="D1130" s="193" t="s">
        <v>1746</v>
      </c>
      <c r="E1130" s="894">
        <v>41090</v>
      </c>
      <c r="F1130" s="194" t="s">
        <v>1529</v>
      </c>
      <c r="G1130" s="896" t="s">
        <v>1030</v>
      </c>
      <c r="H1130" s="7" t="s">
        <v>497</v>
      </c>
      <c r="I1130" s="260">
        <v>480</v>
      </c>
      <c r="J1130" s="260">
        <v>10097</v>
      </c>
      <c r="K1130" s="38">
        <f t="shared" si="72"/>
        <v>4846560</v>
      </c>
      <c r="L1130" s="196" t="s">
        <v>284</v>
      </c>
      <c r="M1130" s="196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70"/>
        <v>6</v>
      </c>
      <c r="C1131" s="193">
        <f t="shared" si="71"/>
        <v>41090</v>
      </c>
      <c r="D1131" s="193" t="s">
        <v>1746</v>
      </c>
      <c r="E1131" s="894">
        <v>41090</v>
      </c>
      <c r="F1131" s="194" t="s">
        <v>1529</v>
      </c>
      <c r="G1131" s="896" t="s">
        <v>1030</v>
      </c>
      <c r="H1131" s="7" t="s">
        <v>497</v>
      </c>
      <c r="I1131" s="260">
        <v>579</v>
      </c>
      <c r="J1131" s="260">
        <v>11131</v>
      </c>
      <c r="K1131" s="38">
        <f t="shared" si="72"/>
        <v>6444849</v>
      </c>
      <c r="L1131" s="196" t="s">
        <v>284</v>
      </c>
      <c r="M1131" s="196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 t="shared" si="70"/>
        <v>6</v>
      </c>
      <c r="C1132" s="193">
        <f t="shared" si="71"/>
        <v>41090</v>
      </c>
      <c r="D1132" s="193" t="s">
        <v>1746</v>
      </c>
      <c r="E1132" s="894">
        <v>41090</v>
      </c>
      <c r="F1132" s="194" t="s">
        <v>1505</v>
      </c>
      <c r="G1132" s="896" t="s">
        <v>1030</v>
      </c>
      <c r="H1132" s="7" t="s">
        <v>497</v>
      </c>
      <c r="I1132" s="260">
        <v>170</v>
      </c>
      <c r="J1132" s="260">
        <v>8623</v>
      </c>
      <c r="K1132" s="38">
        <f t="shared" si="72"/>
        <v>1465910</v>
      </c>
      <c r="L1132" s="196" t="s">
        <v>284</v>
      </c>
      <c r="M1132" s="196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3"/>
      <c r="AB1132" s="213"/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70"/>
        <v>6</v>
      </c>
      <c r="C1133" s="193">
        <f t="shared" si="71"/>
        <v>41090</v>
      </c>
      <c r="D1133" s="193" t="s">
        <v>1746</v>
      </c>
      <c r="E1133" s="894">
        <v>41090</v>
      </c>
      <c r="F1133" s="194" t="s">
        <v>1514</v>
      </c>
      <c r="G1133" s="896" t="s">
        <v>1030</v>
      </c>
      <c r="H1133" s="7" t="s">
        <v>497</v>
      </c>
      <c r="I1133" s="260">
        <v>260</v>
      </c>
      <c r="J1133" s="260">
        <v>9344</v>
      </c>
      <c r="K1133" s="38">
        <f t="shared" si="72"/>
        <v>2429440</v>
      </c>
      <c r="L1133" s="196" t="s">
        <v>284</v>
      </c>
      <c r="M1133" s="196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 t="shared" si="70"/>
        <v>6</v>
      </c>
      <c r="C1134" s="193">
        <f t="shared" si="71"/>
        <v>41090</v>
      </c>
      <c r="D1134" s="193" t="s">
        <v>1746</v>
      </c>
      <c r="E1134" s="894">
        <v>41090</v>
      </c>
      <c r="F1134" s="194" t="s">
        <v>1517</v>
      </c>
      <c r="G1134" s="896" t="s">
        <v>1030</v>
      </c>
      <c r="H1134" s="7" t="s">
        <v>497</v>
      </c>
      <c r="I1134" s="260">
        <v>245</v>
      </c>
      <c r="J1134" s="260">
        <v>11990</v>
      </c>
      <c r="K1134" s="38">
        <f t="shared" si="72"/>
        <v>2937550</v>
      </c>
      <c r="L1134" s="196" t="s">
        <v>284</v>
      </c>
      <c r="M1134" s="196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213"/>
      <c r="AB1134" s="213"/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 t="shared" si="70"/>
        <v>6</v>
      </c>
      <c r="C1135" s="193">
        <f t="shared" si="71"/>
        <v>41090</v>
      </c>
      <c r="D1135" s="193" t="s">
        <v>1746</v>
      </c>
      <c r="E1135" s="894">
        <v>41090</v>
      </c>
      <c r="F1135" s="194" t="s">
        <v>1542</v>
      </c>
      <c r="G1135" s="896" t="s">
        <v>1030</v>
      </c>
      <c r="H1135" s="7" t="s">
        <v>497</v>
      </c>
      <c r="I1135" s="260">
        <v>540</v>
      </c>
      <c r="J1135" s="260">
        <v>12439</v>
      </c>
      <c r="K1135" s="38">
        <f t="shared" si="72"/>
        <v>6717060</v>
      </c>
      <c r="L1135" s="196" t="s">
        <v>284</v>
      </c>
      <c r="M1135" s="196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3"/>
      <c r="AB1135" s="213"/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70"/>
        <v>6</v>
      </c>
      <c r="C1136" s="193">
        <f t="shared" si="71"/>
        <v>41090</v>
      </c>
      <c r="D1136" s="193" t="s">
        <v>1746</v>
      </c>
      <c r="E1136" s="894">
        <v>41090</v>
      </c>
      <c r="F1136" s="194" t="s">
        <v>1504</v>
      </c>
      <c r="G1136" s="896" t="s">
        <v>1030</v>
      </c>
      <c r="H1136" s="7" t="s">
        <v>497</v>
      </c>
      <c r="I1136" s="260">
        <v>580</v>
      </c>
      <c r="J1136" s="260">
        <v>8975</v>
      </c>
      <c r="K1136" s="38">
        <f t="shared" si="72"/>
        <v>5205500</v>
      </c>
      <c r="L1136" s="196" t="s">
        <v>284</v>
      </c>
      <c r="M1136" s="196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 t="shared" si="70"/>
        <v>6</v>
      </c>
      <c r="C1137" s="193">
        <f t="shared" si="71"/>
        <v>41090</v>
      </c>
      <c r="D1137" s="193" t="s">
        <v>1747</v>
      </c>
      <c r="E1137" s="894">
        <v>41090</v>
      </c>
      <c r="F1137" s="194" t="s">
        <v>1539</v>
      </c>
      <c r="G1137" s="896" t="s">
        <v>1030</v>
      </c>
      <c r="H1137" s="7" t="s">
        <v>497</v>
      </c>
      <c r="I1137" s="260">
        <v>470</v>
      </c>
      <c r="J1137" s="260">
        <v>9697</v>
      </c>
      <c r="K1137" s="38">
        <f t="shared" si="72"/>
        <v>4557590</v>
      </c>
      <c r="L1137" s="196" t="s">
        <v>284</v>
      </c>
      <c r="M1137" s="196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3"/>
      <c r="AB1137" s="213"/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 t="shared" si="70"/>
        <v>6</v>
      </c>
      <c r="C1138" s="193">
        <f t="shared" si="71"/>
        <v>41090</v>
      </c>
      <c r="D1138" s="193" t="s">
        <v>1747</v>
      </c>
      <c r="E1138" s="894">
        <v>41090</v>
      </c>
      <c r="F1138" s="194" t="s">
        <v>1516</v>
      </c>
      <c r="G1138" s="896" t="s">
        <v>1030</v>
      </c>
      <c r="H1138" s="7" t="s">
        <v>497</v>
      </c>
      <c r="I1138" s="260">
        <v>170</v>
      </c>
      <c r="J1138" s="260">
        <v>13563</v>
      </c>
      <c r="K1138" s="38">
        <f t="shared" si="72"/>
        <v>2305710</v>
      </c>
      <c r="L1138" s="196" t="s">
        <v>284</v>
      </c>
      <c r="M1138" s="196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 t="shared" si="70"/>
        <v>6</v>
      </c>
      <c r="C1139" s="193">
        <f t="shared" si="71"/>
        <v>41090</v>
      </c>
      <c r="D1139" s="193" t="s">
        <v>1747</v>
      </c>
      <c r="E1139" s="894">
        <v>41090</v>
      </c>
      <c r="F1139" s="194" t="s">
        <v>1543</v>
      </c>
      <c r="G1139" s="896" t="s">
        <v>1030</v>
      </c>
      <c r="H1139" s="7" t="s">
        <v>497</v>
      </c>
      <c r="I1139" s="260">
        <v>250</v>
      </c>
      <c r="J1139" s="260">
        <v>12370</v>
      </c>
      <c r="K1139" s="38">
        <f t="shared" si="72"/>
        <v>3092500</v>
      </c>
      <c r="L1139" s="196" t="s">
        <v>284</v>
      </c>
      <c r="M1139" s="196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213"/>
      <c r="AB1139" s="213"/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70"/>
        <v>6</v>
      </c>
      <c r="C1140" s="193">
        <f t="shared" si="71"/>
        <v>41090</v>
      </c>
      <c r="D1140" s="193" t="s">
        <v>1747</v>
      </c>
      <c r="E1140" s="894">
        <v>41090</v>
      </c>
      <c r="F1140" s="194" t="s">
        <v>1506</v>
      </c>
      <c r="G1140" s="896" t="s">
        <v>1030</v>
      </c>
      <c r="H1140" s="7" t="s">
        <v>497</v>
      </c>
      <c r="I1140" s="260">
        <v>244</v>
      </c>
      <c r="J1140" s="260">
        <v>10539</v>
      </c>
      <c r="K1140" s="38">
        <f t="shared" si="72"/>
        <v>2571516</v>
      </c>
      <c r="L1140" s="196" t="s">
        <v>284</v>
      </c>
      <c r="M1140" s="196" t="s">
        <v>185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 t="shared" si="70"/>
        <v>6</v>
      </c>
      <c r="C1141" s="193">
        <f t="shared" si="71"/>
        <v>41090</v>
      </c>
      <c r="D1141" s="193" t="s">
        <v>1747</v>
      </c>
      <c r="E1141" s="894">
        <v>41090</v>
      </c>
      <c r="F1141" s="194" t="s">
        <v>1507</v>
      </c>
      <c r="G1141" s="896" t="s">
        <v>1030</v>
      </c>
      <c r="H1141" s="7" t="s">
        <v>497</v>
      </c>
      <c r="I1141" s="260">
        <v>180</v>
      </c>
      <c r="J1141" s="260">
        <v>11625.92</v>
      </c>
      <c r="K1141" s="38">
        <f t="shared" si="72"/>
        <v>2092666</v>
      </c>
      <c r="L1141" s="196" t="s">
        <v>284</v>
      </c>
      <c r="M1141" s="196" t="s">
        <v>185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 t="shared" si="70"/>
        <v>6</v>
      </c>
      <c r="C1142" s="193">
        <f t="shared" si="71"/>
        <v>41090</v>
      </c>
      <c r="D1142" s="193" t="s">
        <v>1747</v>
      </c>
      <c r="E1142" s="193">
        <v>41090</v>
      </c>
      <c r="F1142" s="194" t="s">
        <v>556</v>
      </c>
      <c r="G1142" s="896" t="s">
        <v>1030</v>
      </c>
      <c r="H1142" s="7" t="s">
        <v>497</v>
      </c>
      <c r="I1142" s="260"/>
      <c r="J1142" s="260"/>
      <c r="K1142" s="38">
        <v>6856279</v>
      </c>
      <c r="L1142" s="196" t="s">
        <v>284</v>
      </c>
      <c r="M1142" s="196" t="s">
        <v>496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B1142" s="914"/>
      <c r="AC1142" s="914">
        <f>AB1142-SUM(K1126:K1141)</f>
        <v>-68562790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70"/>
        <v>7</v>
      </c>
      <c r="C1143" s="193">
        <f t="shared" si="71"/>
        <v>41091</v>
      </c>
      <c r="D1143" s="186" t="s">
        <v>411</v>
      </c>
      <c r="E1143" s="193">
        <v>41091</v>
      </c>
      <c r="F1143" s="194" t="s">
        <v>401</v>
      </c>
      <c r="G1143" s="498" t="s">
        <v>784</v>
      </c>
      <c r="H1143" s="7" t="s">
        <v>437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>x</v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 t="shared" si="70"/>
        <v>7</v>
      </c>
      <c r="C1144" s="748">
        <f t="shared" si="71"/>
        <v>41091</v>
      </c>
      <c r="D1144" s="748" t="s">
        <v>368</v>
      </c>
      <c r="E1144" s="861">
        <v>41091</v>
      </c>
      <c r="F1144" s="749" t="s">
        <v>510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 t="shared" si="70"/>
        <v>7</v>
      </c>
      <c r="C1145" s="193">
        <v>41092</v>
      </c>
      <c r="D1145" s="193" t="s">
        <v>365</v>
      </c>
      <c r="E1145" s="193">
        <v>41092</v>
      </c>
      <c r="F1145" s="194" t="s">
        <v>401</v>
      </c>
      <c r="G1145" s="498" t="s">
        <v>362</v>
      </c>
      <c r="H1145" s="7" t="s">
        <v>437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IF(AND('331-CT'!$E$7=TH!H1145,OR(L1145="331",M1145="331")),"331",IF(AND(OR(L1145="131",M1145="131"),H1145='131-CT'!$E$7),"131",""))</f>
        <v>331</v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70"/>
        <v>7</v>
      </c>
      <c r="C1146" s="193">
        <v>41092</v>
      </c>
      <c r="D1146" s="193" t="s">
        <v>365</v>
      </c>
      <c r="E1146" s="193">
        <v>41092</v>
      </c>
      <c r="F1146" s="194" t="s">
        <v>401</v>
      </c>
      <c r="G1146" s="498" t="s">
        <v>362</v>
      </c>
      <c r="H1146" s="7" t="s">
        <v>437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IF(AND('331-CT'!$E$7=TH!H1146,OR(L1146="331",M1146="331")),"331",IF(AND(OR(L1146="131",M1146="131"),H1146='131-CT'!$E$7),"131",""))</f>
        <v>331</v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70"/>
        <v>7</v>
      </c>
      <c r="C1147" s="193">
        <v>41092</v>
      </c>
      <c r="D1147" s="193" t="s">
        <v>365</v>
      </c>
      <c r="E1147" s="193">
        <v>41092</v>
      </c>
      <c r="F1147" s="194" t="s">
        <v>367</v>
      </c>
      <c r="G1147" s="498" t="s">
        <v>362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 t="shared" si="70"/>
        <v>7</v>
      </c>
      <c r="C1148" s="193">
        <v>41092</v>
      </c>
      <c r="D1148" s="193" t="s">
        <v>365</v>
      </c>
      <c r="E1148" s="193">
        <v>41092</v>
      </c>
      <c r="F1148" s="194" t="s">
        <v>731</v>
      </c>
      <c r="G1148" s="498" t="s">
        <v>362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 t="shared" si="70"/>
        <v>7</v>
      </c>
      <c r="C1149" s="193">
        <v>41092</v>
      </c>
      <c r="D1149" s="193" t="s">
        <v>462</v>
      </c>
      <c r="E1149" s="193">
        <v>41092</v>
      </c>
      <c r="F1149" s="194" t="s">
        <v>1370</v>
      </c>
      <c r="G1149" s="498" t="s">
        <v>805</v>
      </c>
      <c r="H1149" s="7" t="s">
        <v>437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70"/>
        <v>7</v>
      </c>
      <c r="C1150" s="193">
        <v>41092</v>
      </c>
      <c r="D1150" s="193" t="s">
        <v>462</v>
      </c>
      <c r="E1150" s="193">
        <v>41092</v>
      </c>
      <c r="F1150" s="194" t="s">
        <v>1455</v>
      </c>
      <c r="G1150" s="498" t="s">
        <v>805</v>
      </c>
      <c r="H1150" s="7" t="s">
        <v>437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70"/>
        <v>7</v>
      </c>
      <c r="C1151" s="193">
        <v>41092</v>
      </c>
      <c r="D1151" s="193" t="s">
        <v>462</v>
      </c>
      <c r="E1151" s="193">
        <v>41092</v>
      </c>
      <c r="F1151" s="194" t="s">
        <v>1339</v>
      </c>
      <c r="G1151" s="498" t="s">
        <v>805</v>
      </c>
      <c r="H1151" s="7" t="s">
        <v>437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70"/>
        <v>7</v>
      </c>
      <c r="C1152" s="193">
        <v>41092</v>
      </c>
      <c r="D1152" s="193" t="s">
        <v>462</v>
      </c>
      <c r="E1152" s="193">
        <v>41092</v>
      </c>
      <c r="F1152" s="194" t="s">
        <v>1340</v>
      </c>
      <c r="G1152" s="498" t="s">
        <v>805</v>
      </c>
      <c r="H1152" s="7" t="s">
        <v>437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70"/>
        <v>7</v>
      </c>
      <c r="C1153" s="193">
        <v>41092</v>
      </c>
      <c r="D1153" s="193" t="s">
        <v>462</v>
      </c>
      <c r="E1153" s="193">
        <v>41092</v>
      </c>
      <c r="F1153" s="194" t="s">
        <v>1318</v>
      </c>
      <c r="G1153" s="498" t="s">
        <v>805</v>
      </c>
      <c r="H1153" s="7" t="s">
        <v>437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70"/>
        <v>7</v>
      </c>
      <c r="C1154" s="193">
        <v>41092</v>
      </c>
      <c r="D1154" s="193" t="s">
        <v>462</v>
      </c>
      <c r="E1154" s="193">
        <v>41092</v>
      </c>
      <c r="F1154" s="194" t="s">
        <v>567</v>
      </c>
      <c r="G1154" s="498" t="s">
        <v>805</v>
      </c>
      <c r="H1154" s="7" t="s">
        <v>437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IF(AND('331-CT'!$E$7=TH!H1154,OR(L1154="331",M1154="331")),"331",IF(AND(OR(L1154="131",M1154="131"),H1154='131-CT'!$E$7),"131",""))</f>
        <v>331</v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70"/>
        <v>7</v>
      </c>
      <c r="C1155" s="193">
        <v>41092</v>
      </c>
      <c r="D1155" s="193" t="s">
        <v>412</v>
      </c>
      <c r="E1155" s="193">
        <v>41092</v>
      </c>
      <c r="F1155" s="194" t="s">
        <v>401</v>
      </c>
      <c r="G1155" s="498" t="s">
        <v>805</v>
      </c>
      <c r="H1155" s="7" t="s">
        <v>437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IF(AND('331-CT'!$E$7=TH!H1155,OR(L1155="331",M1155="331")),"331",IF(AND(OR(L1155="131",M1155="131"),H1155='131-CT'!$E$7),"131",""))</f>
        <v>331</v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>x</v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70"/>
        <v>7</v>
      </c>
      <c r="C1156" s="193">
        <f>E1156</f>
        <v>41092</v>
      </c>
      <c r="D1156" s="193" t="s">
        <v>1588</v>
      </c>
      <c r="E1156" s="193">
        <v>41092</v>
      </c>
      <c r="F1156" s="194" t="s">
        <v>1172</v>
      </c>
      <c r="G1156" s="498" t="s">
        <v>1031</v>
      </c>
      <c r="H1156" s="212" t="s">
        <v>793</v>
      </c>
      <c r="I1156" s="260">
        <v>1000</v>
      </c>
      <c r="J1156" s="260">
        <v>6400</v>
      </c>
      <c r="K1156" s="38">
        <f>ROUND(I1156*J1156,0)</f>
        <v>6400000</v>
      </c>
      <c r="L1156" s="196" t="s">
        <v>284</v>
      </c>
      <c r="M1156" s="196" t="s">
        <v>185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70"/>
        <v>7</v>
      </c>
      <c r="C1157" s="193">
        <f>E1157</f>
        <v>41092</v>
      </c>
      <c r="D1157" s="193" t="s">
        <v>1588</v>
      </c>
      <c r="E1157" s="193">
        <v>41092</v>
      </c>
      <c r="F1157" s="194" t="s">
        <v>556</v>
      </c>
      <c r="G1157" s="498" t="s">
        <v>1031</v>
      </c>
      <c r="H1157" s="212" t="s">
        <v>793</v>
      </c>
      <c r="I1157" s="262"/>
      <c r="J1157" s="262"/>
      <c r="K1157" s="38">
        <v>640000</v>
      </c>
      <c r="L1157" s="196" t="s">
        <v>284</v>
      </c>
      <c r="M1157" s="196" t="s">
        <v>496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70"/>
        <v>7</v>
      </c>
      <c r="C1158" s="193">
        <v>41093</v>
      </c>
      <c r="D1158" s="193" t="s">
        <v>413</v>
      </c>
      <c r="E1158" s="193">
        <v>41093</v>
      </c>
      <c r="F1158" s="194" t="s">
        <v>690</v>
      </c>
      <c r="G1158" s="498" t="s">
        <v>806</v>
      </c>
      <c r="H1158" s="195" t="s">
        <v>402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>x</v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70"/>
        <v>7</v>
      </c>
      <c r="C1159" s="193">
        <v>41093</v>
      </c>
      <c r="D1159" s="193" t="s">
        <v>413</v>
      </c>
      <c r="E1159" s="193">
        <v>41093</v>
      </c>
      <c r="F1159" s="194" t="s">
        <v>373</v>
      </c>
      <c r="G1159" s="498" t="s">
        <v>806</v>
      </c>
      <c r="H1159" s="195" t="s">
        <v>402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>x</v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70"/>
        <v>7</v>
      </c>
      <c r="C1160" s="193">
        <v>41093</v>
      </c>
      <c r="D1160" s="193" t="s">
        <v>463</v>
      </c>
      <c r="E1160" s="193">
        <v>41093</v>
      </c>
      <c r="F1160" s="194" t="s">
        <v>1456</v>
      </c>
      <c r="G1160" s="194" t="s">
        <v>807</v>
      </c>
      <c r="H1160" s="7" t="s">
        <v>437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70"/>
        <v>7</v>
      </c>
      <c r="C1161" s="193">
        <v>41093</v>
      </c>
      <c r="D1161" s="193" t="s">
        <v>463</v>
      </c>
      <c r="E1161" s="193">
        <v>41093</v>
      </c>
      <c r="F1161" s="194" t="s">
        <v>1341</v>
      </c>
      <c r="G1161" s="194" t="s">
        <v>807</v>
      </c>
      <c r="H1161" s="7" t="s">
        <v>437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70"/>
        <v>7</v>
      </c>
      <c r="C1162" s="193">
        <v>41093</v>
      </c>
      <c r="D1162" s="193" t="s">
        <v>463</v>
      </c>
      <c r="E1162" s="193">
        <v>41093</v>
      </c>
      <c r="F1162" s="194" t="s">
        <v>1342</v>
      </c>
      <c r="G1162" s="498" t="s">
        <v>807</v>
      </c>
      <c r="H1162" s="7" t="s">
        <v>437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70"/>
        <v>7</v>
      </c>
      <c r="C1163" s="193">
        <v>41093</v>
      </c>
      <c r="D1163" s="193" t="s">
        <v>463</v>
      </c>
      <c r="E1163" s="193">
        <v>41093</v>
      </c>
      <c r="F1163" s="194" t="s">
        <v>567</v>
      </c>
      <c r="G1163" s="498" t="s">
        <v>807</v>
      </c>
      <c r="H1163" s="7" t="s">
        <v>437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IF(AND('331-CT'!$E$7=TH!H1163,OR(L1163="331",M1163="331")),"331",IF(AND(OR(L1163="131",M1163="131"),H1163='131-CT'!$E$7),"131",""))</f>
        <v>331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70"/>
        <v>7</v>
      </c>
      <c r="C1164" s="193">
        <v>41093</v>
      </c>
      <c r="D1164" s="193" t="s">
        <v>414</v>
      </c>
      <c r="E1164" s="193">
        <v>41093</v>
      </c>
      <c r="F1164" s="194" t="s">
        <v>401</v>
      </c>
      <c r="G1164" s="498" t="s">
        <v>807</v>
      </c>
      <c r="H1164" s="7" t="s">
        <v>437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>x</v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70"/>
        <v>7</v>
      </c>
      <c r="C1165" s="193">
        <f>E1165</f>
        <v>41093</v>
      </c>
      <c r="D1165" s="193" t="s">
        <v>1589</v>
      </c>
      <c r="E1165" s="193">
        <v>41093</v>
      </c>
      <c r="F1165" s="194" t="s">
        <v>552</v>
      </c>
      <c r="G1165" s="498" t="s">
        <v>1032</v>
      </c>
      <c r="H1165" s="195" t="s">
        <v>835</v>
      </c>
      <c r="I1165" s="262">
        <v>700</v>
      </c>
      <c r="J1165" s="262">
        <v>6500</v>
      </c>
      <c r="K1165" s="38">
        <f>ROUND(I1165*J1165,0)</f>
        <v>4550000</v>
      </c>
      <c r="L1165" s="196" t="s">
        <v>284</v>
      </c>
      <c r="M1165" s="196" t="s">
        <v>185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70"/>
        <v>7</v>
      </c>
      <c r="C1166" s="193">
        <f>E1166</f>
        <v>41093</v>
      </c>
      <c r="D1166" s="193" t="s">
        <v>1589</v>
      </c>
      <c r="E1166" s="193">
        <v>41093</v>
      </c>
      <c r="F1166" s="194" t="s">
        <v>556</v>
      </c>
      <c r="G1166" s="498" t="s">
        <v>1032</v>
      </c>
      <c r="H1166" s="195" t="s">
        <v>835</v>
      </c>
      <c r="I1166" s="260"/>
      <c r="J1166" s="260"/>
      <c r="K1166" s="38">
        <v>455000</v>
      </c>
      <c r="L1166" s="196" t="s">
        <v>284</v>
      </c>
      <c r="M1166" s="196" t="s">
        <v>496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70"/>
        <v>7</v>
      </c>
      <c r="C1167" s="193">
        <v>41095</v>
      </c>
      <c r="D1167" s="193" t="s">
        <v>364</v>
      </c>
      <c r="E1167" s="193">
        <v>41095</v>
      </c>
      <c r="F1167" s="194" t="s">
        <v>366</v>
      </c>
      <c r="G1167" s="498" t="s">
        <v>362</v>
      </c>
      <c r="H1167" s="7" t="s">
        <v>498</v>
      </c>
      <c r="I1167" s="260"/>
      <c r="J1167" s="260"/>
      <c r="K1167" s="38">
        <v>5000000</v>
      </c>
      <c r="L1167" s="196" t="s">
        <v>24</v>
      </c>
      <c r="M1167" s="196" t="s">
        <v>284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70"/>
        <v>7</v>
      </c>
      <c r="C1168" s="193">
        <v>41095</v>
      </c>
      <c r="D1168" s="193" t="s">
        <v>464</v>
      </c>
      <c r="E1168" s="193">
        <v>41095</v>
      </c>
      <c r="F1168" s="194" t="s">
        <v>1457</v>
      </c>
      <c r="G1168" s="498" t="s">
        <v>808</v>
      </c>
      <c r="H1168" s="7" t="s">
        <v>437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70"/>
        <v>7</v>
      </c>
      <c r="C1169" s="193">
        <v>41095</v>
      </c>
      <c r="D1169" s="193" t="s">
        <v>464</v>
      </c>
      <c r="E1169" s="193">
        <v>41095</v>
      </c>
      <c r="F1169" s="194" t="s">
        <v>1291</v>
      </c>
      <c r="G1169" s="498" t="s">
        <v>808</v>
      </c>
      <c r="H1169" s="7" t="s">
        <v>437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70"/>
        <v>7</v>
      </c>
      <c r="C1170" s="193">
        <v>41095</v>
      </c>
      <c r="D1170" s="193" t="s">
        <v>464</v>
      </c>
      <c r="E1170" s="193">
        <v>41095</v>
      </c>
      <c r="F1170" s="194" t="s">
        <v>567</v>
      </c>
      <c r="G1170" s="498" t="s">
        <v>808</v>
      </c>
      <c r="H1170" s="7" t="s">
        <v>437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 t="shared" si="70"/>
        <v>7</v>
      </c>
      <c r="C1171" s="193">
        <v>41095</v>
      </c>
      <c r="D1171" s="193" t="s">
        <v>415</v>
      </c>
      <c r="E1171" s="193">
        <v>41095</v>
      </c>
      <c r="F1171" s="194" t="s">
        <v>401</v>
      </c>
      <c r="G1171" s="498" t="s">
        <v>808</v>
      </c>
      <c r="H1171" s="7" t="s">
        <v>437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IF(AND('331-CT'!$E$7=TH!H1171,OR(L1171="331",M1171="331")),"331",IF(AND(OR(L1171="131",M1171="131"),H1171='131-CT'!$E$7),"131",""))</f>
        <v>331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>x</v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 t="shared" si="70"/>
        <v>7</v>
      </c>
      <c r="C1172" s="193">
        <f t="shared" ref="C1172:C1188" si="73">E1172</f>
        <v>41095</v>
      </c>
      <c r="D1172" s="193" t="s">
        <v>1590</v>
      </c>
      <c r="E1172" s="193">
        <v>41095</v>
      </c>
      <c r="F1172" s="191" t="s">
        <v>1123</v>
      </c>
      <c r="G1172" s="498" t="s">
        <v>1033</v>
      </c>
      <c r="H1172" s="195" t="s">
        <v>959</v>
      </c>
      <c r="I1172" s="260">
        <v>500</v>
      </c>
      <c r="J1172" s="260">
        <v>8000</v>
      </c>
      <c r="K1172" s="38">
        <f>ROUND(I1172*J1172,0)</f>
        <v>4000000</v>
      </c>
      <c r="L1172" s="196" t="s">
        <v>284</v>
      </c>
      <c r="M1172" s="196" t="s">
        <v>185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si="70"/>
        <v>7</v>
      </c>
      <c r="C1173" s="193">
        <f t="shared" si="73"/>
        <v>41095</v>
      </c>
      <c r="D1173" s="193" t="s">
        <v>1590</v>
      </c>
      <c r="E1173" s="193">
        <v>41095</v>
      </c>
      <c r="F1173" s="194" t="s">
        <v>556</v>
      </c>
      <c r="G1173" s="498" t="s">
        <v>1033</v>
      </c>
      <c r="H1173" s="195" t="s">
        <v>959</v>
      </c>
      <c r="I1173" s="260"/>
      <c r="J1173" s="260"/>
      <c r="K1173" s="38">
        <v>400000</v>
      </c>
      <c r="L1173" s="196" t="s">
        <v>284</v>
      </c>
      <c r="M1173" s="196" t="s">
        <v>496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 t="shared" si="70"/>
        <v>7</v>
      </c>
      <c r="C1174" s="193">
        <f t="shared" si="73"/>
        <v>41095</v>
      </c>
      <c r="D1174" s="193" t="s">
        <v>409</v>
      </c>
      <c r="E1174" s="193">
        <v>41095</v>
      </c>
      <c r="F1174" s="194" t="s">
        <v>366</v>
      </c>
      <c r="G1174" s="498" t="s">
        <v>1033</v>
      </c>
      <c r="H1174" s="195" t="s">
        <v>959</v>
      </c>
      <c r="I1174" s="260"/>
      <c r="J1174" s="260"/>
      <c r="K1174" s="38">
        <v>4400000</v>
      </c>
      <c r="L1174" s="196" t="s">
        <v>48</v>
      </c>
      <c r="M1174" s="196" t="s">
        <v>284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>x</v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 t="shared" ref="B1175:B1238" si="74">IF(C1175&lt;&gt;"",MONTH(C1175),"")</f>
        <v>7</v>
      </c>
      <c r="C1175" s="193">
        <f t="shared" si="73"/>
        <v>41095</v>
      </c>
      <c r="D1175" s="193" t="s">
        <v>1591</v>
      </c>
      <c r="E1175" s="193">
        <v>41095</v>
      </c>
      <c r="F1175" s="191" t="s">
        <v>1147</v>
      </c>
      <c r="G1175" s="498" t="s">
        <v>1034</v>
      </c>
      <c r="H1175" s="195" t="s">
        <v>911</v>
      </c>
      <c r="I1175" s="260">
        <v>451</v>
      </c>
      <c r="J1175" s="260">
        <v>11020</v>
      </c>
      <c r="K1175" s="38">
        <f>ROUND(I1175*J1175,0)</f>
        <v>4970020</v>
      </c>
      <c r="L1175" s="196" t="s">
        <v>284</v>
      </c>
      <c r="M1175" s="196" t="s">
        <v>185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74"/>
        <v>7</v>
      </c>
      <c r="C1176" s="193">
        <f t="shared" si="73"/>
        <v>41095</v>
      </c>
      <c r="D1176" s="193" t="s">
        <v>1591</v>
      </c>
      <c r="E1176" s="193">
        <v>41095</v>
      </c>
      <c r="F1176" s="194" t="s">
        <v>556</v>
      </c>
      <c r="G1176" s="498" t="s">
        <v>1034</v>
      </c>
      <c r="H1176" s="195" t="s">
        <v>911</v>
      </c>
      <c r="I1176" s="260"/>
      <c r="J1176" s="260"/>
      <c r="K1176" s="38">
        <v>497002</v>
      </c>
      <c r="L1176" s="196" t="s">
        <v>284</v>
      </c>
      <c r="M1176" s="196" t="s">
        <v>496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 t="shared" si="74"/>
        <v>7</v>
      </c>
      <c r="C1177" s="193">
        <f t="shared" si="73"/>
        <v>41095</v>
      </c>
      <c r="D1177" s="193" t="s">
        <v>410</v>
      </c>
      <c r="E1177" s="193">
        <v>41095</v>
      </c>
      <c r="F1177" s="194" t="s">
        <v>366</v>
      </c>
      <c r="G1177" s="498" t="s">
        <v>1034</v>
      </c>
      <c r="H1177" s="195" t="s">
        <v>911</v>
      </c>
      <c r="I1177" s="260"/>
      <c r="J1177" s="260"/>
      <c r="K1177" s="38">
        <v>5467022</v>
      </c>
      <c r="L1177" s="196" t="s">
        <v>48</v>
      </c>
      <c r="M1177" s="196" t="s">
        <v>284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>x</v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 t="shared" si="74"/>
        <v>7</v>
      </c>
      <c r="C1178" s="193">
        <f t="shared" si="73"/>
        <v>41095</v>
      </c>
      <c r="D1178" s="193" t="s">
        <v>1592</v>
      </c>
      <c r="E1178" s="193">
        <v>41095</v>
      </c>
      <c r="F1178" s="194" t="s">
        <v>1035</v>
      </c>
      <c r="G1178" s="498" t="s">
        <v>1036</v>
      </c>
      <c r="H1178" s="195" t="s">
        <v>949</v>
      </c>
      <c r="I1178" s="260">
        <v>622</v>
      </c>
      <c r="J1178" s="260">
        <v>6990</v>
      </c>
      <c r="K1178" s="38">
        <f>ROUND(I1178*J1178,0)</f>
        <v>4347780</v>
      </c>
      <c r="L1178" s="196" t="s">
        <v>284</v>
      </c>
      <c r="M1178" s="196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213"/>
      <c r="AB1178" s="213"/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74"/>
        <v>7</v>
      </c>
      <c r="C1179" s="193">
        <f t="shared" si="73"/>
        <v>41095</v>
      </c>
      <c r="D1179" s="193" t="s">
        <v>1592</v>
      </c>
      <c r="E1179" s="193">
        <v>41095</v>
      </c>
      <c r="F1179" s="194" t="s">
        <v>1171</v>
      </c>
      <c r="G1179" s="498" t="s">
        <v>1036</v>
      </c>
      <c r="H1179" s="195" t="s">
        <v>949</v>
      </c>
      <c r="I1179" s="260">
        <v>295</v>
      </c>
      <c r="J1179" s="260">
        <v>8050</v>
      </c>
      <c r="K1179" s="38">
        <f>ROUND(I1179*J1179,0)</f>
        <v>2374750</v>
      </c>
      <c r="L1179" s="196" t="s">
        <v>284</v>
      </c>
      <c r="M1179" s="196" t="s">
        <v>185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74"/>
        <v>7</v>
      </c>
      <c r="C1180" s="193">
        <f t="shared" si="73"/>
        <v>41095</v>
      </c>
      <c r="D1180" s="193" t="s">
        <v>1592</v>
      </c>
      <c r="E1180" s="193">
        <v>41095</v>
      </c>
      <c r="F1180" s="194" t="s">
        <v>1170</v>
      </c>
      <c r="G1180" s="498" t="s">
        <v>1036</v>
      </c>
      <c r="H1180" s="195" t="s">
        <v>949</v>
      </c>
      <c r="I1180" s="260">
        <v>70</v>
      </c>
      <c r="J1180" s="260">
        <v>9512</v>
      </c>
      <c r="K1180" s="38">
        <f>ROUND(I1180*J1180,0)</f>
        <v>665840</v>
      </c>
      <c r="L1180" s="196" t="s">
        <v>284</v>
      </c>
      <c r="M1180" s="196" t="s">
        <v>185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74"/>
        <v>7</v>
      </c>
      <c r="C1181" s="193">
        <f t="shared" si="73"/>
        <v>41095</v>
      </c>
      <c r="D1181" s="193" t="s">
        <v>1592</v>
      </c>
      <c r="E1181" s="193">
        <v>41095</v>
      </c>
      <c r="F1181" s="194" t="s">
        <v>556</v>
      </c>
      <c r="G1181" s="498" t="s">
        <v>1036</v>
      </c>
      <c r="H1181" s="195" t="s">
        <v>949</v>
      </c>
      <c r="I1181" s="260"/>
      <c r="J1181" s="260"/>
      <c r="K1181" s="38">
        <v>738837</v>
      </c>
      <c r="L1181" s="196" t="s">
        <v>284</v>
      </c>
      <c r="M1181" s="196" t="s">
        <v>496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 t="shared" si="74"/>
        <v>7</v>
      </c>
      <c r="C1182" s="193">
        <f t="shared" si="73"/>
        <v>41095</v>
      </c>
      <c r="D1182" s="193" t="s">
        <v>441</v>
      </c>
      <c r="E1182" s="193">
        <v>41095</v>
      </c>
      <c r="F1182" s="194" t="s">
        <v>366</v>
      </c>
      <c r="G1182" s="498" t="s">
        <v>1036</v>
      </c>
      <c r="H1182" s="195" t="s">
        <v>949</v>
      </c>
      <c r="I1182" s="260"/>
      <c r="J1182" s="260"/>
      <c r="K1182" s="38">
        <v>8127207</v>
      </c>
      <c r="L1182" s="196" t="s">
        <v>48</v>
      </c>
      <c r="M1182" s="196" t="s">
        <v>284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>x</v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 t="shared" si="74"/>
        <v>7</v>
      </c>
      <c r="C1183" s="193">
        <f t="shared" si="73"/>
        <v>41096</v>
      </c>
      <c r="D1183" s="193" t="s">
        <v>1593</v>
      </c>
      <c r="E1183" s="193">
        <v>41096</v>
      </c>
      <c r="F1183" s="194" t="s">
        <v>1169</v>
      </c>
      <c r="G1183" s="498" t="s">
        <v>1037</v>
      </c>
      <c r="H1183" s="7" t="s">
        <v>633</v>
      </c>
      <c r="I1183" s="260">
        <v>1210</v>
      </c>
      <c r="J1183" s="260">
        <v>6160</v>
      </c>
      <c r="K1183" s="38">
        <f>ROUND(I1183*J1183,0)</f>
        <v>7453600</v>
      </c>
      <c r="L1183" s="196" t="s">
        <v>284</v>
      </c>
      <c r="M1183" s="196" t="s">
        <v>185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74"/>
        <v>7</v>
      </c>
      <c r="C1184" s="193">
        <f t="shared" si="73"/>
        <v>41096</v>
      </c>
      <c r="D1184" s="193" t="s">
        <v>1593</v>
      </c>
      <c r="E1184" s="193">
        <v>41096</v>
      </c>
      <c r="F1184" s="194" t="s">
        <v>1133</v>
      </c>
      <c r="G1184" s="498" t="s">
        <v>1037</v>
      </c>
      <c r="H1184" s="7" t="s">
        <v>633</v>
      </c>
      <c r="I1184" s="260">
        <v>310</v>
      </c>
      <c r="J1184" s="260">
        <v>13320</v>
      </c>
      <c r="K1184" s="38">
        <f>ROUND(I1184*J1184,0)</f>
        <v>4129200</v>
      </c>
      <c r="L1184" s="196" t="s">
        <v>284</v>
      </c>
      <c r="M1184" s="196" t="s">
        <v>185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74"/>
        <v>7</v>
      </c>
      <c r="C1185" s="193">
        <f t="shared" si="73"/>
        <v>41096</v>
      </c>
      <c r="D1185" s="193" t="s">
        <v>1593</v>
      </c>
      <c r="E1185" s="193">
        <v>41096</v>
      </c>
      <c r="F1185" s="194" t="s">
        <v>1168</v>
      </c>
      <c r="G1185" s="498" t="s">
        <v>1037</v>
      </c>
      <c r="H1185" s="7" t="s">
        <v>633</v>
      </c>
      <c r="I1185" s="260">
        <v>324</v>
      </c>
      <c r="J1185" s="260">
        <v>5060</v>
      </c>
      <c r="K1185" s="38">
        <f>ROUND(I1185*J1185,0)</f>
        <v>1639440</v>
      </c>
      <c r="L1185" s="196" t="s">
        <v>284</v>
      </c>
      <c r="M1185" s="196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74"/>
        <v>7</v>
      </c>
      <c r="C1186" s="193">
        <f t="shared" si="73"/>
        <v>41096</v>
      </c>
      <c r="D1186" s="193" t="s">
        <v>1593</v>
      </c>
      <c r="E1186" s="193">
        <v>41096</v>
      </c>
      <c r="F1186" s="194" t="s">
        <v>556</v>
      </c>
      <c r="G1186" s="498" t="s">
        <v>1037</v>
      </c>
      <c r="H1186" s="7" t="s">
        <v>633</v>
      </c>
      <c r="I1186" s="260"/>
      <c r="J1186" s="260"/>
      <c r="K1186" s="38">
        <v>1322224</v>
      </c>
      <c r="L1186" s="196" t="s">
        <v>284</v>
      </c>
      <c r="M1186" s="196" t="s">
        <v>496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 t="shared" si="74"/>
        <v>7</v>
      </c>
      <c r="C1187" s="193">
        <f t="shared" si="73"/>
        <v>41096</v>
      </c>
      <c r="D1187" s="193" t="s">
        <v>1594</v>
      </c>
      <c r="E1187" s="193">
        <v>41096</v>
      </c>
      <c r="F1187" s="194" t="s">
        <v>1167</v>
      </c>
      <c r="G1187" s="498" t="s">
        <v>1038</v>
      </c>
      <c r="H1187" s="195" t="s">
        <v>823</v>
      </c>
      <c r="I1187" s="260">
        <v>1107</v>
      </c>
      <c r="J1187" s="260">
        <v>6032</v>
      </c>
      <c r="K1187" s="38">
        <f>ROUND(I1187*J1187,0)</f>
        <v>6677424</v>
      </c>
      <c r="L1187" s="196" t="s">
        <v>284</v>
      </c>
      <c r="M1187" s="196" t="s">
        <v>185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 t="shared" si="74"/>
        <v>7</v>
      </c>
      <c r="C1188" s="193">
        <f t="shared" si="73"/>
        <v>41096</v>
      </c>
      <c r="D1188" s="193" t="s">
        <v>1594</v>
      </c>
      <c r="E1188" s="193">
        <v>41096</v>
      </c>
      <c r="F1188" s="194" t="s">
        <v>556</v>
      </c>
      <c r="G1188" s="498" t="s">
        <v>1038</v>
      </c>
      <c r="H1188" s="195" t="s">
        <v>823</v>
      </c>
      <c r="I1188" s="260"/>
      <c r="J1188" s="260"/>
      <c r="K1188" s="38">
        <v>667742</v>
      </c>
      <c r="L1188" s="196" t="s">
        <v>284</v>
      </c>
      <c r="M1188" s="196" t="s">
        <v>496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 t="shared" si="74"/>
        <v>7</v>
      </c>
      <c r="C1189" s="193">
        <v>41099</v>
      </c>
      <c r="D1189" s="193" t="s">
        <v>364</v>
      </c>
      <c r="E1189" s="193">
        <v>41099</v>
      </c>
      <c r="F1189" s="194" t="s">
        <v>366</v>
      </c>
      <c r="G1189" s="498" t="s">
        <v>362</v>
      </c>
      <c r="H1189" s="7" t="s">
        <v>497</v>
      </c>
      <c r="I1189" s="260"/>
      <c r="J1189" s="260"/>
      <c r="K1189" s="38">
        <v>100000000</v>
      </c>
      <c r="L1189" s="196" t="s">
        <v>24</v>
      </c>
      <c r="M1189" s="196" t="s">
        <v>284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3">
        <f t="shared" si="74"/>
        <v>7</v>
      </c>
      <c r="C1190" s="894">
        <v>41099</v>
      </c>
      <c r="D1190" s="894" t="s">
        <v>459</v>
      </c>
      <c r="E1190" s="894">
        <v>41099</v>
      </c>
      <c r="F1190" s="895" t="s">
        <v>404</v>
      </c>
      <c r="G1190" s="896" t="s">
        <v>809</v>
      </c>
      <c r="H1190" s="897" t="s">
        <v>406</v>
      </c>
      <c r="I1190" s="898">
        <v>100</v>
      </c>
      <c r="J1190" s="898">
        <v>25000</v>
      </c>
      <c r="K1190" s="899">
        <v>2500000</v>
      </c>
      <c r="L1190" s="900" t="s">
        <v>171</v>
      </c>
      <c r="M1190" s="901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>x</v>
      </c>
      <c r="Z1190" s="52" t="str">
        <f>IF(AND(B1190&lt;=NKC!$N$8,B1190&gt;=NKC!$M$8),"x","")</f>
        <v/>
      </c>
      <c r="AA1190" s="902"/>
      <c r="AB1190" s="902"/>
      <c r="AC1190" s="902"/>
      <c r="AD1190" s="902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3">
        <f t="shared" si="74"/>
        <v>7</v>
      </c>
      <c r="C1191" s="894">
        <v>41099</v>
      </c>
      <c r="D1191" s="894" t="s">
        <v>459</v>
      </c>
      <c r="E1191" s="894">
        <v>41099</v>
      </c>
      <c r="F1191" s="895" t="s">
        <v>405</v>
      </c>
      <c r="G1191" s="896" t="s">
        <v>809</v>
      </c>
      <c r="H1191" s="897" t="s">
        <v>406</v>
      </c>
      <c r="I1191" s="898"/>
      <c r="J1191" s="898"/>
      <c r="K1191" s="899">
        <v>250000</v>
      </c>
      <c r="L1191" s="900" t="s">
        <v>9</v>
      </c>
      <c r="M1191" s="901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902">
        <v>7</v>
      </c>
      <c r="AB1191" s="902"/>
      <c r="AC1191" s="902"/>
      <c r="AD1191" s="902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3">
        <f t="shared" si="74"/>
        <v>7</v>
      </c>
      <c r="C1192" s="894">
        <v>41099</v>
      </c>
      <c r="D1192" s="894" t="s">
        <v>416</v>
      </c>
      <c r="E1192" s="894">
        <v>41099</v>
      </c>
      <c r="F1192" s="895" t="s">
        <v>401</v>
      </c>
      <c r="G1192" s="895" t="s">
        <v>809</v>
      </c>
      <c r="H1192" s="903" t="s">
        <v>406</v>
      </c>
      <c r="I1192" s="898"/>
      <c r="J1192" s="898"/>
      <c r="K1192" s="899">
        <v>2750000</v>
      </c>
      <c r="L1192" s="624" t="s">
        <v>8</v>
      </c>
      <c r="M1192" s="62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>x</v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902"/>
      <c r="AB1192" s="902"/>
      <c r="AC1192" s="902"/>
      <c r="AD1192" s="902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 t="shared" si="74"/>
        <v>7</v>
      </c>
      <c r="C1193" s="193">
        <v>41099</v>
      </c>
      <c r="D1193" s="193" t="s">
        <v>417</v>
      </c>
      <c r="E1193" s="193">
        <v>41099</v>
      </c>
      <c r="F1193" s="194" t="s">
        <v>810</v>
      </c>
      <c r="G1193" s="194" t="s">
        <v>811</v>
      </c>
      <c r="H1193" s="195" t="s">
        <v>402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>x</v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 t="shared" si="74"/>
        <v>7</v>
      </c>
      <c r="C1194" s="193">
        <v>41099</v>
      </c>
      <c r="D1194" s="193" t="s">
        <v>417</v>
      </c>
      <c r="E1194" s="193">
        <v>41099</v>
      </c>
      <c r="F1194" s="194" t="s">
        <v>373</v>
      </c>
      <c r="G1194" s="194" t="s">
        <v>811</v>
      </c>
      <c r="H1194" s="195" t="s">
        <v>402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>x</v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 t="shared" si="74"/>
        <v>7</v>
      </c>
      <c r="C1195" s="193">
        <v>41099</v>
      </c>
      <c r="D1195" s="193" t="s">
        <v>465</v>
      </c>
      <c r="E1195" s="193">
        <v>41099</v>
      </c>
      <c r="F1195" s="194" t="s">
        <v>1311</v>
      </c>
      <c r="G1195" s="194" t="s">
        <v>812</v>
      </c>
      <c r="H1195" s="7" t="s">
        <v>437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74"/>
        <v>7</v>
      </c>
      <c r="C1196" s="193">
        <v>41099</v>
      </c>
      <c r="D1196" s="193" t="s">
        <v>465</v>
      </c>
      <c r="E1196" s="193">
        <v>41099</v>
      </c>
      <c r="F1196" s="194" t="s">
        <v>1343</v>
      </c>
      <c r="G1196" s="194" t="s">
        <v>812</v>
      </c>
      <c r="H1196" s="7" t="s">
        <v>437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74"/>
        <v>7</v>
      </c>
      <c r="C1197" s="193">
        <v>41099</v>
      </c>
      <c r="D1197" s="193" t="s">
        <v>465</v>
      </c>
      <c r="E1197" s="193">
        <v>41099</v>
      </c>
      <c r="F1197" s="194" t="s">
        <v>1344</v>
      </c>
      <c r="G1197" s="194" t="s">
        <v>812</v>
      </c>
      <c r="H1197" s="7" t="s">
        <v>437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IF(AND('331-CT'!$E$7=TH!H1197,OR(L1197="331",M1197="331")),"331",IF(AND(OR(L1197="131",M1197="131"),H1197='131-CT'!$E$7),"131",""))</f>
        <v>331</v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74"/>
        <v>7</v>
      </c>
      <c r="C1198" s="193">
        <v>41099</v>
      </c>
      <c r="D1198" s="193" t="s">
        <v>465</v>
      </c>
      <c r="E1198" s="193">
        <v>41099</v>
      </c>
      <c r="F1198" s="194" t="s">
        <v>567</v>
      </c>
      <c r="G1198" s="194" t="s">
        <v>812</v>
      </c>
      <c r="H1198" s="7" t="s">
        <v>437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IF(AND('331-CT'!$E$7=TH!H1198,OR(L1198="331",M1198="331")),"331",IF(AND(OR(L1198="131",M1198="131"),H1198='131-CT'!$E$7),"131",""))</f>
        <v>331</v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 t="shared" si="74"/>
        <v>7</v>
      </c>
      <c r="C1199" s="193">
        <v>41100</v>
      </c>
      <c r="D1199" s="193" t="s">
        <v>364</v>
      </c>
      <c r="E1199" s="193">
        <v>41100</v>
      </c>
      <c r="F1199" s="194" t="s">
        <v>366</v>
      </c>
      <c r="G1199" s="194" t="s">
        <v>362</v>
      </c>
      <c r="H1199" s="195" t="s">
        <v>813</v>
      </c>
      <c r="I1199" s="260"/>
      <c r="J1199" s="260"/>
      <c r="K1199" s="38">
        <v>36590400</v>
      </c>
      <c r="L1199" s="196" t="s">
        <v>24</v>
      </c>
      <c r="M1199" s="196" t="s">
        <v>284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74"/>
        <v>7</v>
      </c>
      <c r="C1200" s="193">
        <v>41100</v>
      </c>
      <c r="D1200" s="193" t="s">
        <v>365</v>
      </c>
      <c r="E1200" s="193">
        <v>41100</v>
      </c>
      <c r="F1200" s="194" t="s">
        <v>401</v>
      </c>
      <c r="G1200" s="194" t="s">
        <v>362</v>
      </c>
      <c r="H1200" s="195" t="s">
        <v>745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 t="shared" si="74"/>
        <v>7</v>
      </c>
      <c r="C1201" s="193">
        <v>41100</v>
      </c>
      <c r="D1201" s="193" t="s">
        <v>365</v>
      </c>
      <c r="E1201" s="193">
        <v>41100</v>
      </c>
      <c r="F1201" s="194" t="s">
        <v>401</v>
      </c>
      <c r="G1201" s="194" t="s">
        <v>362</v>
      </c>
      <c r="H1201" s="7" t="s">
        <v>437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IF(AND('331-CT'!$E$7=TH!H1201,OR(L1201="331",M1201="331")),"331",IF(AND(OR(L1201="131",M1201="131"),H1201='131-CT'!$E$7),"131",""))</f>
        <v>331</v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 t="shared" si="74"/>
        <v>7</v>
      </c>
      <c r="C1202" s="193">
        <v>41100</v>
      </c>
      <c r="D1202" s="193" t="s">
        <v>365</v>
      </c>
      <c r="E1202" s="193">
        <v>41100</v>
      </c>
      <c r="F1202" s="194" t="s">
        <v>401</v>
      </c>
      <c r="G1202" s="194" t="s">
        <v>362</v>
      </c>
      <c r="H1202" s="7" t="s">
        <v>437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IF(AND('331-CT'!$E$7=TH!H1202,OR(L1202="331",M1202="331")),"331",IF(AND(OR(L1202="131",M1202="131"),H1202='131-CT'!$E$7),"131",""))</f>
        <v>331</v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74"/>
        <v>7</v>
      </c>
      <c r="C1203" s="193">
        <v>41100</v>
      </c>
      <c r="D1203" s="193" t="s">
        <v>365</v>
      </c>
      <c r="E1203" s="193">
        <v>41100</v>
      </c>
      <c r="F1203" s="194" t="s">
        <v>367</v>
      </c>
      <c r="G1203" s="194" t="s">
        <v>362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 t="shared" si="74"/>
        <v>7</v>
      </c>
      <c r="C1204" s="193">
        <v>41100</v>
      </c>
      <c r="D1204" s="193" t="s">
        <v>365</v>
      </c>
      <c r="E1204" s="193">
        <v>41100</v>
      </c>
      <c r="F1204" s="194" t="s">
        <v>367</v>
      </c>
      <c r="G1204" s="194" t="s">
        <v>362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74"/>
        <v>7</v>
      </c>
      <c r="C1205" s="193">
        <v>41100</v>
      </c>
      <c r="D1205" s="193" t="s">
        <v>365</v>
      </c>
      <c r="E1205" s="193">
        <v>41100</v>
      </c>
      <c r="F1205" s="194" t="s">
        <v>367</v>
      </c>
      <c r="G1205" s="194" t="s">
        <v>362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74"/>
        <v>7</v>
      </c>
      <c r="C1206" s="193">
        <f>E1206</f>
        <v>41101</v>
      </c>
      <c r="D1206" s="186" t="s">
        <v>418</v>
      </c>
      <c r="E1206" s="193">
        <v>41101</v>
      </c>
      <c r="F1206" s="191" t="s">
        <v>590</v>
      </c>
      <c r="G1206" s="496" t="s">
        <v>1476</v>
      </c>
      <c r="H1206" s="7" t="s">
        <v>592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>x</v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 t="shared" si="74"/>
        <v>7</v>
      </c>
      <c r="C1207" s="193">
        <f>E1207</f>
        <v>41101</v>
      </c>
      <c r="D1207" s="186" t="s">
        <v>418</v>
      </c>
      <c r="E1207" s="193">
        <v>41101</v>
      </c>
      <c r="F1207" s="191" t="s">
        <v>593</v>
      </c>
      <c r="G1207" s="496" t="s">
        <v>1476</v>
      </c>
      <c r="H1207" s="7" t="s">
        <v>592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>x</v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74"/>
        <v>7</v>
      </c>
      <c r="C1208" s="193">
        <v>41101</v>
      </c>
      <c r="D1208" s="193" t="s">
        <v>466</v>
      </c>
      <c r="E1208" s="193">
        <v>41101</v>
      </c>
      <c r="F1208" s="194" t="s">
        <v>1345</v>
      </c>
      <c r="G1208" s="194" t="s">
        <v>814</v>
      </c>
      <c r="H1208" s="7" t="s">
        <v>437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74"/>
        <v>7</v>
      </c>
      <c r="C1209" s="193">
        <v>41101</v>
      </c>
      <c r="D1209" s="193" t="s">
        <v>466</v>
      </c>
      <c r="E1209" s="193">
        <v>41101</v>
      </c>
      <c r="F1209" s="194" t="s">
        <v>567</v>
      </c>
      <c r="G1209" s="194" t="s">
        <v>814</v>
      </c>
      <c r="H1209" s="7" t="s">
        <v>437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74"/>
        <v>7</v>
      </c>
      <c r="C1210" s="193">
        <f>E1210</f>
        <v>41102</v>
      </c>
      <c r="D1210" s="186" t="s">
        <v>419</v>
      </c>
      <c r="E1210" s="193">
        <v>41102</v>
      </c>
      <c r="F1210" s="194" t="s">
        <v>401</v>
      </c>
      <c r="G1210" s="498" t="s">
        <v>784</v>
      </c>
      <c r="H1210" s="7" t="s">
        <v>437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>x</v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74"/>
        <v>7</v>
      </c>
      <c r="C1211" s="193">
        <v>41103</v>
      </c>
      <c r="D1211" s="193" t="s">
        <v>467</v>
      </c>
      <c r="E1211" s="193">
        <v>41103</v>
      </c>
      <c r="F1211" s="194" t="s">
        <v>1442</v>
      </c>
      <c r="G1211" s="194" t="s">
        <v>815</v>
      </c>
      <c r="H1211" s="7" t="s">
        <v>437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74"/>
        <v>7</v>
      </c>
      <c r="C1212" s="193">
        <v>41103</v>
      </c>
      <c r="D1212" s="193" t="s">
        <v>467</v>
      </c>
      <c r="E1212" s="193">
        <v>41103</v>
      </c>
      <c r="F1212" s="194" t="s">
        <v>1458</v>
      </c>
      <c r="G1212" s="194" t="s">
        <v>815</v>
      </c>
      <c r="H1212" s="7" t="s">
        <v>437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74"/>
        <v>7</v>
      </c>
      <c r="C1213" s="193">
        <v>41103</v>
      </c>
      <c r="D1213" s="193" t="s">
        <v>467</v>
      </c>
      <c r="E1213" s="193">
        <v>41103</v>
      </c>
      <c r="F1213" s="194" t="s">
        <v>1459</v>
      </c>
      <c r="G1213" s="194" t="s">
        <v>815</v>
      </c>
      <c r="H1213" s="7" t="s">
        <v>437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 t="shared" si="74"/>
        <v>7</v>
      </c>
      <c r="C1214" s="193">
        <v>41103</v>
      </c>
      <c r="D1214" s="193" t="s">
        <v>467</v>
      </c>
      <c r="E1214" s="193">
        <v>41103</v>
      </c>
      <c r="F1214" s="194" t="s">
        <v>1460</v>
      </c>
      <c r="G1214" s="194" t="s">
        <v>815</v>
      </c>
      <c r="H1214" s="7" t="s">
        <v>437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 t="shared" si="74"/>
        <v>7</v>
      </c>
      <c r="C1215" s="193">
        <v>41103</v>
      </c>
      <c r="D1215" s="193" t="s">
        <v>467</v>
      </c>
      <c r="E1215" s="193">
        <v>41103</v>
      </c>
      <c r="F1215" s="194" t="s">
        <v>567</v>
      </c>
      <c r="G1215" s="194" t="s">
        <v>815</v>
      </c>
      <c r="H1215" s="7" t="s">
        <v>437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 t="shared" si="74"/>
        <v>7</v>
      </c>
      <c r="C1216" s="193">
        <v>41103</v>
      </c>
      <c r="D1216" s="193" t="s">
        <v>438</v>
      </c>
      <c r="E1216" s="193">
        <v>41103</v>
      </c>
      <c r="F1216" s="194" t="s">
        <v>401</v>
      </c>
      <c r="G1216" s="194" t="s">
        <v>815</v>
      </c>
      <c r="H1216" s="7" t="s">
        <v>437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>x</v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 t="shared" si="74"/>
        <v>7</v>
      </c>
      <c r="C1217" s="193">
        <v>41104</v>
      </c>
      <c r="D1217" s="193" t="s">
        <v>439</v>
      </c>
      <c r="E1217" s="193">
        <v>41104</v>
      </c>
      <c r="F1217" s="194" t="s">
        <v>397</v>
      </c>
      <c r="G1217" s="194" t="s">
        <v>362</v>
      </c>
      <c r="H1217" s="195" t="s">
        <v>816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>x</v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74"/>
        <v>7</v>
      </c>
      <c r="C1218" s="193">
        <v>41104</v>
      </c>
      <c r="D1218" s="193" t="s">
        <v>440</v>
      </c>
      <c r="E1218" s="193">
        <v>41104</v>
      </c>
      <c r="F1218" s="194" t="s">
        <v>817</v>
      </c>
      <c r="G1218" s="194" t="s">
        <v>818</v>
      </c>
      <c r="H1218" s="195" t="s">
        <v>402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>x</v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 t="shared" si="74"/>
        <v>7</v>
      </c>
      <c r="C1219" s="193">
        <v>41104</v>
      </c>
      <c r="D1219" s="193" t="s">
        <v>440</v>
      </c>
      <c r="E1219" s="193">
        <v>41104</v>
      </c>
      <c r="F1219" s="194" t="s">
        <v>373</v>
      </c>
      <c r="G1219" s="194" t="s">
        <v>818</v>
      </c>
      <c r="H1219" s="212" t="s">
        <v>402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>x</v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 t="shared" si="74"/>
        <v>7</v>
      </c>
      <c r="C1220" s="193">
        <v>41104</v>
      </c>
      <c r="D1220" s="193" t="s">
        <v>468</v>
      </c>
      <c r="E1220" s="193">
        <v>41104</v>
      </c>
      <c r="F1220" s="194" t="s">
        <v>1461</v>
      </c>
      <c r="G1220" s="194" t="s">
        <v>819</v>
      </c>
      <c r="H1220" s="7" t="s">
        <v>437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 t="shared" si="74"/>
        <v>7</v>
      </c>
      <c r="C1221" s="193">
        <v>41104</v>
      </c>
      <c r="D1221" s="193" t="s">
        <v>468</v>
      </c>
      <c r="E1221" s="193">
        <v>41104</v>
      </c>
      <c r="F1221" s="194" t="s">
        <v>1346</v>
      </c>
      <c r="G1221" s="194" t="s">
        <v>819</v>
      </c>
      <c r="H1221" s="7" t="s">
        <v>437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 t="shared" si="74"/>
        <v>7</v>
      </c>
      <c r="C1222" s="193">
        <v>41104</v>
      </c>
      <c r="D1222" s="193" t="s">
        <v>468</v>
      </c>
      <c r="E1222" s="193">
        <v>41104</v>
      </c>
      <c r="F1222" s="194" t="s">
        <v>567</v>
      </c>
      <c r="G1222" s="498" t="s">
        <v>819</v>
      </c>
      <c r="H1222" s="7" t="s">
        <v>437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IF(AND('331-CT'!$E$7=TH!H1222,OR(L1222="331",M1222="331")),"331",IF(AND(OR(L1222="131",M1222="131"),H1222='131-CT'!$E$7),"131",""))</f>
        <v>331</v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 t="shared" si="74"/>
        <v>7</v>
      </c>
      <c r="C1223" s="193">
        <v>41104</v>
      </c>
      <c r="D1223" s="193" t="s">
        <v>442</v>
      </c>
      <c r="E1223" s="193">
        <v>41104</v>
      </c>
      <c r="F1223" s="194" t="s">
        <v>401</v>
      </c>
      <c r="G1223" s="498" t="s">
        <v>819</v>
      </c>
      <c r="H1223" s="7" t="s">
        <v>437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>x</v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74"/>
        <v>7</v>
      </c>
      <c r="C1224" s="193">
        <f t="shared" ref="C1224:C1239" si="75">E1224</f>
        <v>41104</v>
      </c>
      <c r="D1224" s="193" t="s">
        <v>1595</v>
      </c>
      <c r="E1224" s="193">
        <v>41104</v>
      </c>
      <c r="F1224" s="194" t="s">
        <v>1166</v>
      </c>
      <c r="G1224" s="498" t="s">
        <v>427</v>
      </c>
      <c r="H1224" s="195" t="s">
        <v>994</v>
      </c>
      <c r="I1224" s="260">
        <v>1012</v>
      </c>
      <c r="J1224" s="260">
        <v>6200</v>
      </c>
      <c r="K1224" s="38">
        <f>ROUND(I1224*J1224,0)</f>
        <v>6274400</v>
      </c>
      <c r="L1224" s="196" t="s">
        <v>284</v>
      </c>
      <c r="M1224" s="196" t="s">
        <v>185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74"/>
        <v>7</v>
      </c>
      <c r="C1225" s="193">
        <f t="shared" si="75"/>
        <v>41104</v>
      </c>
      <c r="D1225" s="193" t="s">
        <v>1595</v>
      </c>
      <c r="E1225" s="193">
        <v>41104</v>
      </c>
      <c r="F1225" s="194" t="s">
        <v>556</v>
      </c>
      <c r="G1225" s="498" t="s">
        <v>427</v>
      </c>
      <c r="H1225" s="195" t="s">
        <v>994</v>
      </c>
      <c r="I1225" s="260"/>
      <c r="J1225" s="260"/>
      <c r="K1225" s="38">
        <v>627440</v>
      </c>
      <c r="L1225" s="196" t="s">
        <v>284</v>
      </c>
      <c r="M1225" s="196" t="s">
        <v>496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74"/>
        <v>7</v>
      </c>
      <c r="C1226" s="193">
        <f t="shared" si="75"/>
        <v>41104</v>
      </c>
      <c r="D1226" s="193" t="s">
        <v>446</v>
      </c>
      <c r="E1226" s="193">
        <v>41104</v>
      </c>
      <c r="F1226" s="194" t="s">
        <v>366</v>
      </c>
      <c r="G1226" s="498" t="s">
        <v>427</v>
      </c>
      <c r="H1226" s="195" t="s">
        <v>994</v>
      </c>
      <c r="I1226" s="260"/>
      <c r="J1226" s="260"/>
      <c r="K1226" s="38">
        <v>6901840</v>
      </c>
      <c r="L1226" s="196" t="s">
        <v>48</v>
      </c>
      <c r="M1226" s="196" t="s">
        <v>284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>x</v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 t="shared" si="74"/>
        <v>7</v>
      </c>
      <c r="C1227" s="193">
        <f t="shared" si="75"/>
        <v>41104</v>
      </c>
      <c r="D1227" s="193" t="s">
        <v>1596</v>
      </c>
      <c r="E1227" s="193">
        <v>41104</v>
      </c>
      <c r="F1227" s="194" t="s">
        <v>1149</v>
      </c>
      <c r="G1227" s="498" t="s">
        <v>757</v>
      </c>
      <c r="H1227" s="195" t="s">
        <v>701</v>
      </c>
      <c r="I1227" s="260">
        <v>136</v>
      </c>
      <c r="J1227" s="260">
        <v>37800</v>
      </c>
      <c r="K1227" s="38">
        <f>ROUND(I1227*J1227,0)</f>
        <v>5140800</v>
      </c>
      <c r="L1227" s="196" t="s">
        <v>284</v>
      </c>
      <c r="M1227" s="196" t="s">
        <v>185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 t="shared" si="74"/>
        <v>7</v>
      </c>
      <c r="C1228" s="193">
        <f t="shared" si="75"/>
        <v>41104</v>
      </c>
      <c r="D1228" s="193" t="s">
        <v>1596</v>
      </c>
      <c r="E1228" s="193">
        <v>41104</v>
      </c>
      <c r="F1228" s="194" t="s">
        <v>1148</v>
      </c>
      <c r="G1228" s="498" t="s">
        <v>757</v>
      </c>
      <c r="H1228" s="195" t="s">
        <v>701</v>
      </c>
      <c r="I1228" s="260">
        <v>47</v>
      </c>
      <c r="J1228" s="260">
        <v>47000</v>
      </c>
      <c r="K1228" s="38">
        <f>ROUND(I1228*J1228,0)</f>
        <v>2209000</v>
      </c>
      <c r="L1228" s="196" t="s">
        <v>284</v>
      </c>
      <c r="M1228" s="196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3"/>
      <c r="AB1228" s="213"/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74"/>
        <v>7</v>
      </c>
      <c r="C1229" s="193">
        <f t="shared" si="75"/>
        <v>41104</v>
      </c>
      <c r="D1229" s="193" t="s">
        <v>1596</v>
      </c>
      <c r="E1229" s="193">
        <v>41104</v>
      </c>
      <c r="F1229" s="194" t="s">
        <v>556</v>
      </c>
      <c r="G1229" s="498" t="s">
        <v>757</v>
      </c>
      <c r="H1229" s="195" t="s">
        <v>701</v>
      </c>
      <c r="I1229" s="260"/>
      <c r="J1229" s="260"/>
      <c r="K1229" s="38">
        <v>734980</v>
      </c>
      <c r="L1229" s="196" t="s">
        <v>284</v>
      </c>
      <c r="M1229" s="196" t="s">
        <v>496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 t="shared" si="74"/>
        <v>7</v>
      </c>
      <c r="C1230" s="193">
        <f t="shared" si="75"/>
        <v>41104</v>
      </c>
      <c r="D1230" s="193" t="s">
        <v>1597</v>
      </c>
      <c r="E1230" s="193">
        <v>41104</v>
      </c>
      <c r="F1230" s="194" t="s">
        <v>1039</v>
      </c>
      <c r="G1230" s="498" t="s">
        <v>1040</v>
      </c>
      <c r="H1230" s="195" t="s">
        <v>949</v>
      </c>
      <c r="I1230" s="260">
        <v>342</v>
      </c>
      <c r="J1230" s="260">
        <v>6330</v>
      </c>
      <c r="K1230" s="38">
        <f>ROUND(I1230*J1230,0)</f>
        <v>2164860</v>
      </c>
      <c r="L1230" s="196" t="s">
        <v>284</v>
      </c>
      <c r="M1230" s="196" t="s">
        <v>185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213"/>
      <c r="AB1230" s="213"/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74"/>
        <v>7</v>
      </c>
      <c r="C1231" s="193">
        <f t="shared" si="75"/>
        <v>41104</v>
      </c>
      <c r="D1231" s="193" t="s">
        <v>1597</v>
      </c>
      <c r="E1231" s="193">
        <v>41104</v>
      </c>
      <c r="F1231" s="194" t="s">
        <v>1229</v>
      </c>
      <c r="G1231" s="498" t="s">
        <v>1040</v>
      </c>
      <c r="H1231" s="195" t="s">
        <v>949</v>
      </c>
      <c r="I1231" s="260">
        <v>105</v>
      </c>
      <c r="J1231" s="260">
        <v>9090</v>
      </c>
      <c r="K1231" s="38">
        <f>ROUND(I1231*J1231,0)</f>
        <v>954450</v>
      </c>
      <c r="L1231" s="196" t="s">
        <v>284</v>
      </c>
      <c r="M1231" s="196" t="s">
        <v>185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74"/>
        <v>7</v>
      </c>
      <c r="C1232" s="193">
        <f t="shared" si="75"/>
        <v>41104</v>
      </c>
      <c r="D1232" s="193" t="s">
        <v>1597</v>
      </c>
      <c r="E1232" s="193">
        <v>41104</v>
      </c>
      <c r="F1232" s="194" t="s">
        <v>556</v>
      </c>
      <c r="G1232" s="498" t="s">
        <v>1040</v>
      </c>
      <c r="H1232" s="195" t="s">
        <v>949</v>
      </c>
      <c r="I1232" s="260"/>
      <c r="J1232" s="260"/>
      <c r="K1232" s="38">
        <v>311931</v>
      </c>
      <c r="L1232" s="196" t="s">
        <v>284</v>
      </c>
      <c r="M1232" s="196" t="s">
        <v>496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74"/>
        <v>7</v>
      </c>
      <c r="C1233" s="193">
        <f t="shared" si="75"/>
        <v>41104</v>
      </c>
      <c r="D1233" s="193" t="s">
        <v>539</v>
      </c>
      <c r="E1233" s="193">
        <v>41104</v>
      </c>
      <c r="F1233" s="194" t="s">
        <v>366</v>
      </c>
      <c r="G1233" s="498" t="s">
        <v>1040</v>
      </c>
      <c r="H1233" s="195" t="s">
        <v>949</v>
      </c>
      <c r="I1233" s="260"/>
      <c r="J1233" s="260"/>
      <c r="K1233" s="38">
        <v>3431241</v>
      </c>
      <c r="L1233" s="196" t="s">
        <v>48</v>
      </c>
      <c r="M1233" s="196" t="s">
        <v>284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>x</v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74"/>
        <v>7</v>
      </c>
      <c r="C1234" s="193">
        <f t="shared" si="75"/>
        <v>41105</v>
      </c>
      <c r="D1234" s="193" t="s">
        <v>1598</v>
      </c>
      <c r="E1234" s="193">
        <v>41105</v>
      </c>
      <c r="F1234" s="194" t="s">
        <v>1154</v>
      </c>
      <c r="G1234" s="498" t="s">
        <v>430</v>
      </c>
      <c r="H1234" s="195" t="s">
        <v>833</v>
      </c>
      <c r="I1234" s="260">
        <v>1287</v>
      </c>
      <c r="J1234" s="260">
        <v>5100</v>
      </c>
      <c r="K1234" s="38">
        <f>ROUND(I1234*J1234,0)</f>
        <v>6563700</v>
      </c>
      <c r="L1234" s="196" t="s">
        <v>284</v>
      </c>
      <c r="M1234" s="196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74"/>
        <v>7</v>
      </c>
      <c r="C1235" s="193">
        <f t="shared" si="75"/>
        <v>41105</v>
      </c>
      <c r="D1235" s="193" t="s">
        <v>1598</v>
      </c>
      <c r="E1235" s="193">
        <v>41105</v>
      </c>
      <c r="F1235" s="194" t="s">
        <v>1165</v>
      </c>
      <c r="G1235" s="498" t="s">
        <v>430</v>
      </c>
      <c r="H1235" s="195" t="s">
        <v>833</v>
      </c>
      <c r="I1235" s="260">
        <v>1175</v>
      </c>
      <c r="J1235" s="260">
        <v>7110</v>
      </c>
      <c r="K1235" s="38">
        <f>ROUND(I1235*J1235,0)</f>
        <v>8354250</v>
      </c>
      <c r="L1235" s="196" t="s">
        <v>284</v>
      </c>
      <c r="M1235" s="196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 t="shared" si="74"/>
        <v>7</v>
      </c>
      <c r="C1236" s="193">
        <f t="shared" si="75"/>
        <v>41105</v>
      </c>
      <c r="D1236" s="193" t="s">
        <v>1598</v>
      </c>
      <c r="E1236" s="193">
        <v>41105</v>
      </c>
      <c r="F1236" s="194" t="s">
        <v>1155</v>
      </c>
      <c r="G1236" s="498" t="s">
        <v>430</v>
      </c>
      <c r="H1236" s="195" t="s">
        <v>833</v>
      </c>
      <c r="I1236" s="262">
        <v>996</v>
      </c>
      <c r="J1236" s="262">
        <v>6150</v>
      </c>
      <c r="K1236" s="38">
        <f>ROUND(I1236*J1236,0)</f>
        <v>6125400</v>
      </c>
      <c r="L1236" s="196" t="s">
        <v>284</v>
      </c>
      <c r="M1236" s="196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213"/>
      <c r="AB1236" s="213"/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 t="shared" si="74"/>
        <v>7</v>
      </c>
      <c r="C1237" s="193">
        <f t="shared" si="75"/>
        <v>41105</v>
      </c>
      <c r="D1237" s="193" t="s">
        <v>1598</v>
      </c>
      <c r="E1237" s="193">
        <v>41105</v>
      </c>
      <c r="F1237" s="194" t="s">
        <v>1164</v>
      </c>
      <c r="G1237" s="498" t="s">
        <v>430</v>
      </c>
      <c r="H1237" s="195" t="s">
        <v>833</v>
      </c>
      <c r="I1237" s="262">
        <v>1006</v>
      </c>
      <c r="J1237" s="262">
        <v>7050</v>
      </c>
      <c r="K1237" s="38">
        <f>ROUND(I1237*J1237,0)</f>
        <v>7092300</v>
      </c>
      <c r="L1237" s="196" t="s">
        <v>284</v>
      </c>
      <c r="M1237" s="196" t="s">
        <v>185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213"/>
      <c r="AB1237" s="213"/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 t="shared" si="74"/>
        <v>7</v>
      </c>
      <c r="C1238" s="193">
        <f t="shared" si="75"/>
        <v>41105</v>
      </c>
      <c r="D1238" s="193" t="s">
        <v>1598</v>
      </c>
      <c r="E1238" s="193">
        <v>41105</v>
      </c>
      <c r="F1238" s="194" t="s">
        <v>1163</v>
      </c>
      <c r="G1238" s="498" t="s">
        <v>430</v>
      </c>
      <c r="H1238" s="195" t="s">
        <v>833</v>
      </c>
      <c r="I1238" s="260">
        <v>1290</v>
      </c>
      <c r="J1238" s="260">
        <v>5100</v>
      </c>
      <c r="K1238" s="38">
        <f>ROUND(I1238*J1238,0)</f>
        <v>6579000</v>
      </c>
      <c r="L1238" s="196" t="s">
        <v>284</v>
      </c>
      <c r="M1238" s="196" t="s">
        <v>185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 t="shared" ref="B1239:B1302" si="76">IF(C1239&lt;&gt;"",MONTH(C1239),"")</f>
        <v>7</v>
      </c>
      <c r="C1239" s="193">
        <f t="shared" si="75"/>
        <v>41105</v>
      </c>
      <c r="D1239" s="193" t="s">
        <v>1598</v>
      </c>
      <c r="E1239" s="193">
        <v>41105</v>
      </c>
      <c r="F1239" s="194" t="s">
        <v>556</v>
      </c>
      <c r="G1239" s="498" t="s">
        <v>430</v>
      </c>
      <c r="H1239" s="195" t="s">
        <v>833</v>
      </c>
      <c r="I1239" s="260"/>
      <c r="J1239" s="260"/>
      <c r="K1239" s="38">
        <v>3471465</v>
      </c>
      <c r="L1239" s="196" t="s">
        <v>284</v>
      </c>
      <c r="M1239" s="196" t="s">
        <v>496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 t="shared" si="76"/>
        <v>7</v>
      </c>
      <c r="C1240" s="193">
        <v>41106</v>
      </c>
      <c r="D1240" s="193" t="s">
        <v>365</v>
      </c>
      <c r="E1240" s="193">
        <v>41106</v>
      </c>
      <c r="F1240" s="194" t="s">
        <v>401</v>
      </c>
      <c r="G1240" s="498" t="s">
        <v>362</v>
      </c>
      <c r="H1240" s="7" t="s">
        <v>437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 t="shared" si="76"/>
        <v>7</v>
      </c>
      <c r="C1241" s="193">
        <v>41106</v>
      </c>
      <c r="D1241" s="193" t="s">
        <v>365</v>
      </c>
      <c r="E1241" s="193">
        <v>41106</v>
      </c>
      <c r="F1241" s="194" t="s">
        <v>367</v>
      </c>
      <c r="G1241" s="498" t="s">
        <v>362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 t="shared" si="76"/>
        <v>7</v>
      </c>
      <c r="C1242" s="193">
        <v>41106</v>
      </c>
      <c r="D1242" s="193" t="s">
        <v>365</v>
      </c>
      <c r="E1242" s="193">
        <v>41106</v>
      </c>
      <c r="F1242" s="194" t="s">
        <v>401</v>
      </c>
      <c r="G1242" s="498" t="s">
        <v>362</v>
      </c>
      <c r="H1242" s="7" t="s">
        <v>437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IF(AND('331-CT'!$E$7=TH!H1242,OR(L1242="331",M1242="331")),"331",IF(AND(OR(L1242="131",M1242="131"),H1242='131-CT'!$E$7),"131",""))</f>
        <v>331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 t="shared" si="76"/>
        <v>7</v>
      </c>
      <c r="C1243" s="193">
        <v>41106</v>
      </c>
      <c r="D1243" s="193" t="s">
        <v>365</v>
      </c>
      <c r="E1243" s="193">
        <v>41106</v>
      </c>
      <c r="F1243" s="194" t="s">
        <v>367</v>
      </c>
      <c r="G1243" s="498" t="s">
        <v>362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76"/>
        <v>7</v>
      </c>
      <c r="C1244" s="193">
        <v>41106</v>
      </c>
      <c r="D1244" s="193" t="s">
        <v>365</v>
      </c>
      <c r="E1244" s="193">
        <v>41106</v>
      </c>
      <c r="F1244" s="194" t="s">
        <v>401</v>
      </c>
      <c r="G1244" s="498" t="s">
        <v>362</v>
      </c>
      <c r="H1244" s="195" t="s">
        <v>745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 t="shared" si="76"/>
        <v>7</v>
      </c>
      <c r="C1245" s="193">
        <v>41106</v>
      </c>
      <c r="D1245" s="193" t="s">
        <v>365</v>
      </c>
      <c r="E1245" s="193">
        <v>41106</v>
      </c>
      <c r="F1245" s="194" t="s">
        <v>367</v>
      </c>
      <c r="G1245" s="498" t="s">
        <v>362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 t="shared" si="76"/>
        <v>7</v>
      </c>
      <c r="C1246" s="193">
        <v>41107</v>
      </c>
      <c r="D1246" s="193" t="s">
        <v>443</v>
      </c>
      <c r="E1246" s="193">
        <v>41107</v>
      </c>
      <c r="F1246" s="194" t="s">
        <v>397</v>
      </c>
      <c r="G1246" s="498" t="s">
        <v>362</v>
      </c>
      <c r="H1246" s="195" t="s">
        <v>685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>x</v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 t="shared" si="76"/>
        <v>7</v>
      </c>
      <c r="C1247" s="193">
        <v>41107</v>
      </c>
      <c r="D1247" s="193" t="s">
        <v>469</v>
      </c>
      <c r="E1247" s="193">
        <v>41107</v>
      </c>
      <c r="F1247" s="194" t="s">
        <v>1341</v>
      </c>
      <c r="G1247" s="498" t="s">
        <v>820</v>
      </c>
      <c r="H1247" s="7" t="s">
        <v>437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76"/>
        <v>7</v>
      </c>
      <c r="C1248" s="193">
        <v>41107</v>
      </c>
      <c r="D1248" s="193" t="s">
        <v>469</v>
      </c>
      <c r="E1248" s="193">
        <v>41107</v>
      </c>
      <c r="F1248" s="194" t="s">
        <v>1315</v>
      </c>
      <c r="G1248" s="498" t="s">
        <v>820</v>
      </c>
      <c r="H1248" s="7" t="s">
        <v>437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 t="shared" si="76"/>
        <v>7</v>
      </c>
      <c r="C1249" s="193">
        <v>41107</v>
      </c>
      <c r="D1249" s="193" t="s">
        <v>469</v>
      </c>
      <c r="E1249" s="193">
        <v>41107</v>
      </c>
      <c r="F1249" s="194" t="s">
        <v>567</v>
      </c>
      <c r="G1249" s="498" t="s">
        <v>820</v>
      </c>
      <c r="H1249" s="7" t="s">
        <v>437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 t="shared" si="76"/>
        <v>7</v>
      </c>
      <c r="C1250" s="193">
        <v>41107</v>
      </c>
      <c r="D1250" s="193" t="s">
        <v>444</v>
      </c>
      <c r="E1250" s="193">
        <v>41107</v>
      </c>
      <c r="F1250" s="194" t="s">
        <v>401</v>
      </c>
      <c r="G1250" s="498" t="s">
        <v>820</v>
      </c>
      <c r="H1250" s="7" t="s">
        <v>437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>x</v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76"/>
        <v>7</v>
      </c>
      <c r="C1251" s="193">
        <v>41108</v>
      </c>
      <c r="D1251" s="193" t="s">
        <v>470</v>
      </c>
      <c r="E1251" s="193">
        <v>41108</v>
      </c>
      <c r="F1251" s="194" t="s">
        <v>1298</v>
      </c>
      <c r="G1251" s="498" t="s">
        <v>821</v>
      </c>
      <c r="H1251" s="7" t="s">
        <v>437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76"/>
        <v>7</v>
      </c>
      <c r="C1252" s="193">
        <v>41108</v>
      </c>
      <c r="D1252" s="193" t="s">
        <v>470</v>
      </c>
      <c r="E1252" s="193">
        <v>41108</v>
      </c>
      <c r="F1252" s="194" t="s">
        <v>567</v>
      </c>
      <c r="G1252" s="194" t="s">
        <v>821</v>
      </c>
      <c r="H1252" s="7" t="s">
        <v>437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IF(AND('331-CT'!$E$7=TH!H1252,OR(L1252="331",M1252="331")),"331",IF(AND(OR(L1252="131",M1252="131"),H1252='131-CT'!$E$7),"131",""))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 t="shared" si="76"/>
        <v>7</v>
      </c>
      <c r="C1253" s="193">
        <v>41108</v>
      </c>
      <c r="D1253" s="193" t="s">
        <v>445</v>
      </c>
      <c r="E1253" s="193">
        <v>41108</v>
      </c>
      <c r="F1253" s="194" t="s">
        <v>401</v>
      </c>
      <c r="G1253" s="194" t="s">
        <v>821</v>
      </c>
      <c r="H1253" s="7" t="s">
        <v>437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>x</v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 t="shared" si="76"/>
        <v>7</v>
      </c>
      <c r="C1254" s="193">
        <v>41109</v>
      </c>
      <c r="D1254" s="193" t="s">
        <v>447</v>
      </c>
      <c r="E1254" s="193">
        <v>41109</v>
      </c>
      <c r="F1254" s="194" t="s">
        <v>397</v>
      </c>
      <c r="G1254" s="194" t="s">
        <v>362</v>
      </c>
      <c r="H1254" s="195" t="s">
        <v>685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>x</v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 t="shared" si="76"/>
        <v>7</v>
      </c>
      <c r="C1255" s="193">
        <v>41109</v>
      </c>
      <c r="D1255" s="193" t="s">
        <v>365</v>
      </c>
      <c r="E1255" s="193">
        <v>41109</v>
      </c>
      <c r="F1255" s="194" t="s">
        <v>401</v>
      </c>
      <c r="G1255" s="194" t="s">
        <v>362</v>
      </c>
      <c r="H1255" s="7" t="s">
        <v>437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 t="shared" si="76"/>
        <v>7</v>
      </c>
      <c r="C1256" s="193">
        <v>41109</v>
      </c>
      <c r="D1256" s="193" t="s">
        <v>365</v>
      </c>
      <c r="E1256" s="193">
        <v>41109</v>
      </c>
      <c r="F1256" s="194" t="s">
        <v>401</v>
      </c>
      <c r="G1256" s="194" t="s">
        <v>362</v>
      </c>
      <c r="H1256" s="7" t="s">
        <v>437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 t="shared" si="76"/>
        <v>7</v>
      </c>
      <c r="C1257" s="193">
        <v>41109</v>
      </c>
      <c r="D1257" s="193" t="s">
        <v>365</v>
      </c>
      <c r="E1257" s="193">
        <v>41109</v>
      </c>
      <c r="F1257" s="194" t="s">
        <v>367</v>
      </c>
      <c r="G1257" s="194" t="s">
        <v>362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 t="shared" si="76"/>
        <v>7</v>
      </c>
      <c r="C1258" s="193">
        <v>41109</v>
      </c>
      <c r="D1258" s="193" t="s">
        <v>365</v>
      </c>
      <c r="E1258" s="193">
        <v>41109</v>
      </c>
      <c r="F1258" s="194" t="s">
        <v>367</v>
      </c>
      <c r="G1258" s="194" t="s">
        <v>362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 t="shared" si="76"/>
        <v>7</v>
      </c>
      <c r="C1259" s="193">
        <v>41109</v>
      </c>
      <c r="D1259" s="193" t="s">
        <v>365</v>
      </c>
      <c r="E1259" s="193">
        <v>41109</v>
      </c>
      <c r="F1259" s="194" t="s">
        <v>731</v>
      </c>
      <c r="G1259" s="194" t="s">
        <v>362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 t="shared" si="76"/>
        <v>7</v>
      </c>
      <c r="C1260" s="193">
        <v>41109</v>
      </c>
      <c r="D1260" s="193" t="s">
        <v>471</v>
      </c>
      <c r="E1260" s="193">
        <v>41109</v>
      </c>
      <c r="F1260" s="194" t="s">
        <v>1456</v>
      </c>
      <c r="G1260" s="194" t="s">
        <v>822</v>
      </c>
      <c r="H1260" s="7" t="s">
        <v>437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76"/>
        <v>7</v>
      </c>
      <c r="C1261" s="193">
        <v>41109</v>
      </c>
      <c r="D1261" s="193" t="s">
        <v>471</v>
      </c>
      <c r="E1261" s="193">
        <v>41109</v>
      </c>
      <c r="F1261" s="194" t="s">
        <v>1462</v>
      </c>
      <c r="G1261" s="194" t="s">
        <v>822</v>
      </c>
      <c r="H1261" s="7" t="s">
        <v>437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 t="shared" si="76"/>
        <v>7</v>
      </c>
      <c r="C1262" s="193">
        <v>41109</v>
      </c>
      <c r="D1262" s="193" t="s">
        <v>471</v>
      </c>
      <c r="E1262" s="193">
        <v>41109</v>
      </c>
      <c r="F1262" s="194" t="s">
        <v>1462</v>
      </c>
      <c r="G1262" s="498" t="s">
        <v>822</v>
      </c>
      <c r="H1262" s="7" t="s">
        <v>437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76"/>
        <v>7</v>
      </c>
      <c r="C1263" s="193">
        <v>41109</v>
      </c>
      <c r="D1263" s="193" t="s">
        <v>471</v>
      </c>
      <c r="E1263" s="193">
        <v>41109</v>
      </c>
      <c r="F1263" s="194" t="s">
        <v>1463</v>
      </c>
      <c r="G1263" s="498" t="s">
        <v>822</v>
      </c>
      <c r="H1263" s="7" t="s">
        <v>437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 t="shared" si="76"/>
        <v>7</v>
      </c>
      <c r="C1264" s="193">
        <v>41109</v>
      </c>
      <c r="D1264" s="193" t="s">
        <v>471</v>
      </c>
      <c r="E1264" s="193">
        <v>41109</v>
      </c>
      <c r="F1264" s="194" t="s">
        <v>1347</v>
      </c>
      <c r="G1264" s="194" t="s">
        <v>822</v>
      </c>
      <c r="H1264" s="7" t="s">
        <v>437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 t="shared" si="76"/>
        <v>7</v>
      </c>
      <c r="C1265" s="193">
        <v>41109</v>
      </c>
      <c r="D1265" s="193" t="s">
        <v>471</v>
      </c>
      <c r="E1265" s="193">
        <v>41109</v>
      </c>
      <c r="F1265" s="194" t="s">
        <v>1300</v>
      </c>
      <c r="G1265" s="194" t="s">
        <v>822</v>
      </c>
      <c r="H1265" s="7" t="s">
        <v>437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IF(AND('331-CT'!$E$7=TH!H1265,OR(L1265="331",M1265="331")),"331",IF(AND(OR(L1265="131",M1265="131"),H1265='131-CT'!$E$7),"131",""))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76"/>
        <v>7</v>
      </c>
      <c r="C1266" s="193">
        <v>41109</v>
      </c>
      <c r="D1266" s="193" t="s">
        <v>471</v>
      </c>
      <c r="E1266" s="193">
        <v>41109</v>
      </c>
      <c r="F1266" s="194" t="s">
        <v>567</v>
      </c>
      <c r="G1266" s="194" t="s">
        <v>822</v>
      </c>
      <c r="H1266" s="7" t="s">
        <v>437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IF(AND('331-CT'!$E$7=TH!H1266,OR(L1266="331",M1266="331")),"331",IF(AND(OR(L1266="131",M1266="131"),H1266='131-CT'!$E$7),"131",""))</f>
        <v>331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76"/>
        <v>7</v>
      </c>
      <c r="C1267" s="193">
        <v>41110</v>
      </c>
      <c r="D1267" s="193" t="s">
        <v>364</v>
      </c>
      <c r="E1267" s="193">
        <v>41110</v>
      </c>
      <c r="F1267" s="194" t="s">
        <v>366</v>
      </c>
      <c r="G1267" s="194" t="s">
        <v>362</v>
      </c>
      <c r="H1267" s="195" t="s">
        <v>823</v>
      </c>
      <c r="I1267" s="260"/>
      <c r="J1267" s="260"/>
      <c r="K1267" s="38">
        <v>7345166</v>
      </c>
      <c r="L1267" s="196" t="s">
        <v>24</v>
      </c>
      <c r="M1267" s="196" t="s">
        <v>284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76"/>
        <v>7</v>
      </c>
      <c r="C1268" s="193">
        <v>41110</v>
      </c>
      <c r="D1268" s="193" t="s">
        <v>472</v>
      </c>
      <c r="E1268" s="193">
        <v>41110</v>
      </c>
      <c r="F1268" s="194" t="s">
        <v>824</v>
      </c>
      <c r="G1268" s="194" t="s">
        <v>825</v>
      </c>
      <c r="H1268" s="195" t="s">
        <v>826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 t="shared" si="76"/>
        <v>7</v>
      </c>
      <c r="C1269" s="193">
        <v>41110</v>
      </c>
      <c r="D1269" s="193" t="s">
        <v>472</v>
      </c>
      <c r="E1269" s="193">
        <v>41110</v>
      </c>
      <c r="F1269" s="194" t="s">
        <v>827</v>
      </c>
      <c r="G1269" s="194" t="s">
        <v>825</v>
      </c>
      <c r="H1269" s="195" t="s">
        <v>826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76"/>
        <v>7</v>
      </c>
      <c r="C1270" s="193">
        <v>41110</v>
      </c>
      <c r="D1270" s="193" t="s">
        <v>472</v>
      </c>
      <c r="E1270" s="193">
        <v>41110</v>
      </c>
      <c r="F1270" s="194" t="s">
        <v>828</v>
      </c>
      <c r="G1270" s="194" t="s">
        <v>825</v>
      </c>
      <c r="H1270" s="212" t="s">
        <v>826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76"/>
        <v>7</v>
      </c>
      <c r="C1271" s="193">
        <v>41110</v>
      </c>
      <c r="D1271" s="193" t="s">
        <v>472</v>
      </c>
      <c r="E1271" s="193">
        <v>41110</v>
      </c>
      <c r="F1271" s="194" t="s">
        <v>829</v>
      </c>
      <c r="G1271" s="194" t="s">
        <v>825</v>
      </c>
      <c r="H1271" s="195" t="s">
        <v>826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76"/>
        <v>7</v>
      </c>
      <c r="C1272" s="193">
        <v>41110</v>
      </c>
      <c r="D1272" s="193" t="s">
        <v>472</v>
      </c>
      <c r="E1272" s="193">
        <v>41110</v>
      </c>
      <c r="F1272" s="194" t="s">
        <v>830</v>
      </c>
      <c r="G1272" s="194" t="s">
        <v>825</v>
      </c>
      <c r="H1272" s="195" t="s">
        <v>826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 t="shared" si="76"/>
        <v>7</v>
      </c>
      <c r="C1273" s="193">
        <v>41110</v>
      </c>
      <c r="D1273" s="193" t="s">
        <v>448</v>
      </c>
      <c r="E1273" s="193">
        <v>41110</v>
      </c>
      <c r="F1273" s="194" t="s">
        <v>401</v>
      </c>
      <c r="G1273" s="194" t="s">
        <v>825</v>
      </c>
      <c r="H1273" s="195" t="s">
        <v>826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>x</v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 t="shared" si="76"/>
        <v>7</v>
      </c>
      <c r="C1274" s="193">
        <v>41110</v>
      </c>
      <c r="D1274" s="193" t="s">
        <v>449</v>
      </c>
      <c r="E1274" s="193">
        <v>41110</v>
      </c>
      <c r="F1274" s="194" t="s">
        <v>831</v>
      </c>
      <c r="G1274" s="498" t="s">
        <v>832</v>
      </c>
      <c r="H1274" s="195" t="s">
        <v>402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>x</v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76"/>
        <v>7</v>
      </c>
      <c r="C1275" s="193">
        <v>41110</v>
      </c>
      <c r="D1275" s="193" t="s">
        <v>449</v>
      </c>
      <c r="E1275" s="193">
        <v>41110</v>
      </c>
      <c r="F1275" s="194" t="s">
        <v>373</v>
      </c>
      <c r="G1275" s="194" t="s">
        <v>832</v>
      </c>
      <c r="H1275" s="195" t="s">
        <v>402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>x</v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 t="shared" si="76"/>
        <v>7</v>
      </c>
      <c r="C1276" s="193">
        <v>41113</v>
      </c>
      <c r="D1276" s="193" t="s">
        <v>364</v>
      </c>
      <c r="E1276" s="193">
        <v>41113</v>
      </c>
      <c r="F1276" s="194" t="s">
        <v>366</v>
      </c>
      <c r="G1276" s="498" t="s">
        <v>362</v>
      </c>
      <c r="H1276" s="195" t="s">
        <v>833</v>
      </c>
      <c r="I1276" s="260"/>
      <c r="J1276" s="260"/>
      <c r="K1276" s="38">
        <v>38186115</v>
      </c>
      <c r="L1276" s="196" t="s">
        <v>24</v>
      </c>
      <c r="M1276" s="196" t="s">
        <v>284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 t="shared" si="76"/>
        <v>7</v>
      </c>
      <c r="C1277" s="193">
        <v>41114</v>
      </c>
      <c r="D1277" s="193" t="s">
        <v>544</v>
      </c>
      <c r="E1277" s="193">
        <v>41114</v>
      </c>
      <c r="F1277" s="194" t="s">
        <v>560</v>
      </c>
      <c r="G1277" s="498" t="s">
        <v>362</v>
      </c>
      <c r="H1277" s="212" t="s">
        <v>685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76"/>
        <v>7</v>
      </c>
      <c r="C1278" s="193">
        <v>41115</v>
      </c>
      <c r="D1278" s="193" t="s">
        <v>364</v>
      </c>
      <c r="E1278" s="193">
        <v>41115</v>
      </c>
      <c r="F1278" s="194" t="s">
        <v>366</v>
      </c>
      <c r="G1278" s="498" t="s">
        <v>362</v>
      </c>
      <c r="H1278" s="7" t="s">
        <v>633</v>
      </c>
      <c r="I1278" s="260"/>
      <c r="J1278" s="260"/>
      <c r="K1278" s="38">
        <v>14544464</v>
      </c>
      <c r="L1278" s="196" t="s">
        <v>24</v>
      </c>
      <c r="M1278" s="196" t="s">
        <v>284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76"/>
        <v>7</v>
      </c>
      <c r="C1279" s="193">
        <v>41115</v>
      </c>
      <c r="D1279" s="193" t="s">
        <v>364</v>
      </c>
      <c r="E1279" s="193">
        <v>41115</v>
      </c>
      <c r="F1279" s="194" t="s">
        <v>399</v>
      </c>
      <c r="G1279" s="498" t="s">
        <v>362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76"/>
        <v>7</v>
      </c>
      <c r="C1280" s="193">
        <v>41115</v>
      </c>
      <c r="D1280" s="193" t="s">
        <v>473</v>
      </c>
      <c r="E1280" s="193">
        <v>41115</v>
      </c>
      <c r="F1280" s="194" t="s">
        <v>1311</v>
      </c>
      <c r="G1280" s="498" t="s">
        <v>834</v>
      </c>
      <c r="H1280" s="7" t="s">
        <v>437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 t="shared" si="76"/>
        <v>7</v>
      </c>
      <c r="C1281" s="193">
        <v>41115</v>
      </c>
      <c r="D1281" s="193" t="s">
        <v>473</v>
      </c>
      <c r="E1281" s="193">
        <v>41115</v>
      </c>
      <c r="F1281" s="194" t="s">
        <v>1348</v>
      </c>
      <c r="G1281" s="498" t="s">
        <v>834</v>
      </c>
      <c r="H1281" s="7" t="s">
        <v>437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 t="shared" si="76"/>
        <v>7</v>
      </c>
      <c r="C1282" s="193">
        <v>41115</v>
      </c>
      <c r="D1282" s="193" t="s">
        <v>473</v>
      </c>
      <c r="E1282" s="193">
        <v>41115</v>
      </c>
      <c r="F1282" s="194" t="s">
        <v>1311</v>
      </c>
      <c r="G1282" s="498" t="s">
        <v>834</v>
      </c>
      <c r="H1282" s="7" t="s">
        <v>437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IF(AND('331-CT'!$E$7=TH!H1282,OR(L1282="331",M1282="331")),"331",IF(AND(OR(L1282="131",M1282="131"),H1282='131-CT'!$E$7),"131",""))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 t="shared" si="76"/>
        <v>7</v>
      </c>
      <c r="C1283" s="193">
        <v>41115</v>
      </c>
      <c r="D1283" s="193" t="s">
        <v>473</v>
      </c>
      <c r="E1283" s="193">
        <v>41115</v>
      </c>
      <c r="F1283" s="194" t="s">
        <v>567</v>
      </c>
      <c r="G1283" s="498" t="s">
        <v>834</v>
      </c>
      <c r="H1283" s="7" t="s">
        <v>437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76"/>
        <v>7</v>
      </c>
      <c r="C1284" s="193">
        <v>41117</v>
      </c>
      <c r="D1284" s="193" t="s">
        <v>364</v>
      </c>
      <c r="E1284" s="193">
        <v>41117</v>
      </c>
      <c r="F1284" s="194" t="s">
        <v>366</v>
      </c>
      <c r="G1284" s="498" t="s">
        <v>362</v>
      </c>
      <c r="H1284" s="195" t="s">
        <v>835</v>
      </c>
      <c r="I1284" s="260"/>
      <c r="J1284" s="260"/>
      <c r="K1284" s="38">
        <v>5005000</v>
      </c>
      <c r="L1284" s="196" t="s">
        <v>24</v>
      </c>
      <c r="M1284" s="196" t="s">
        <v>284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 t="shared" si="76"/>
        <v>7</v>
      </c>
      <c r="C1285" s="193">
        <v>41117</v>
      </c>
      <c r="D1285" s="193" t="s">
        <v>474</v>
      </c>
      <c r="E1285" s="193">
        <v>41117</v>
      </c>
      <c r="F1285" s="194" t="s">
        <v>1411</v>
      </c>
      <c r="G1285" s="194" t="s">
        <v>836</v>
      </c>
      <c r="H1285" s="7" t="s">
        <v>437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76"/>
        <v>7</v>
      </c>
      <c r="C1286" s="193">
        <v>41117</v>
      </c>
      <c r="D1286" s="193" t="s">
        <v>474</v>
      </c>
      <c r="E1286" s="193">
        <v>41117</v>
      </c>
      <c r="F1286" s="194" t="s">
        <v>1403</v>
      </c>
      <c r="G1286" s="498" t="s">
        <v>836</v>
      </c>
      <c r="H1286" s="7" t="s">
        <v>437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76"/>
        <v>7</v>
      </c>
      <c r="C1287" s="193">
        <v>41117</v>
      </c>
      <c r="D1287" s="193" t="s">
        <v>474</v>
      </c>
      <c r="E1287" s="193">
        <v>41117</v>
      </c>
      <c r="F1287" s="194" t="s">
        <v>1301</v>
      </c>
      <c r="G1287" s="498" t="s">
        <v>836</v>
      </c>
      <c r="H1287" s="7" t="s">
        <v>437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76"/>
        <v>7</v>
      </c>
      <c r="C1288" s="193">
        <v>41117</v>
      </c>
      <c r="D1288" s="193" t="s">
        <v>474</v>
      </c>
      <c r="E1288" s="193">
        <v>41117</v>
      </c>
      <c r="F1288" s="194" t="s">
        <v>1349</v>
      </c>
      <c r="G1288" s="194" t="s">
        <v>836</v>
      </c>
      <c r="H1288" s="7" t="s">
        <v>437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IF(AND('331-CT'!$E$7=TH!H1288,OR(L1288="331",M1288="331")),"331",IF(AND(OR(L1288="131",M1288="131"),H1288='131-CT'!$E$7),"131",""))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76"/>
        <v>7</v>
      </c>
      <c r="C1289" s="193">
        <v>41117</v>
      </c>
      <c r="D1289" s="193" t="s">
        <v>474</v>
      </c>
      <c r="E1289" s="193">
        <v>41117</v>
      </c>
      <c r="F1289" s="194" t="s">
        <v>567</v>
      </c>
      <c r="G1289" s="194" t="s">
        <v>836</v>
      </c>
      <c r="H1289" s="7" t="s">
        <v>437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IF(AND('331-CT'!$E$7=TH!H1289,OR(L1289="331",M1289="331")),"331",IF(AND(OR(L1289="131",M1289="131"),H1289='131-CT'!$E$7),"131",""))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2" customFormat="1" ht="15.75" customHeight="1">
      <c r="A1290" s="206" t="str">
        <f>IF(B1290&lt;&gt;"",IF(AND(B1290&gt;=_TM1,B1290&lt;=_TM2,OR(TH!L1290="1111",TH!M1290="1111")),TH!D1290,""),"")</f>
        <v/>
      </c>
      <c r="B1290" s="36">
        <f t="shared" si="76"/>
        <v>7</v>
      </c>
      <c r="C1290" s="193">
        <f t="shared" ref="C1290:C1299" si="77">E1290</f>
        <v>41117</v>
      </c>
      <c r="D1290" s="193" t="s">
        <v>1599</v>
      </c>
      <c r="E1290" s="193">
        <v>41117</v>
      </c>
      <c r="F1290" s="194" t="s">
        <v>1162</v>
      </c>
      <c r="G1290" s="498" t="s">
        <v>1041</v>
      </c>
      <c r="H1290" s="195" t="s">
        <v>959</v>
      </c>
      <c r="I1290" s="260">
        <v>615</v>
      </c>
      <c r="J1290" s="260">
        <v>8360</v>
      </c>
      <c r="K1290" s="38">
        <f>ROUND(I1290*J1290,0)</f>
        <v>5141400</v>
      </c>
      <c r="L1290" s="196" t="s">
        <v>284</v>
      </c>
      <c r="M1290" s="196" t="s">
        <v>185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213"/>
      <c r="AB1290" s="213"/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76"/>
        <v>7</v>
      </c>
      <c r="C1291" s="193">
        <f t="shared" si="77"/>
        <v>41117</v>
      </c>
      <c r="D1291" s="193" t="s">
        <v>1599</v>
      </c>
      <c r="E1291" s="193">
        <v>41117</v>
      </c>
      <c r="F1291" s="194" t="s">
        <v>1134</v>
      </c>
      <c r="G1291" s="498" t="s">
        <v>1041</v>
      </c>
      <c r="H1291" s="195" t="s">
        <v>959</v>
      </c>
      <c r="I1291" s="260">
        <v>200</v>
      </c>
      <c r="J1291" s="260">
        <v>11000</v>
      </c>
      <c r="K1291" s="38">
        <f>ROUND(I1291*J1291,0)</f>
        <v>2200000</v>
      </c>
      <c r="L1291" s="196" t="s">
        <v>284</v>
      </c>
      <c r="M1291" s="196" t="s">
        <v>185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76"/>
        <v>7</v>
      </c>
      <c r="C1292" s="193">
        <f t="shared" si="77"/>
        <v>41117</v>
      </c>
      <c r="D1292" s="193" t="s">
        <v>1599</v>
      </c>
      <c r="E1292" s="193">
        <v>41117</v>
      </c>
      <c r="F1292" s="194" t="s">
        <v>556</v>
      </c>
      <c r="G1292" s="498" t="s">
        <v>1041</v>
      </c>
      <c r="H1292" s="195" t="s">
        <v>959</v>
      </c>
      <c r="I1292" s="260"/>
      <c r="J1292" s="260"/>
      <c r="K1292" s="38">
        <v>734140</v>
      </c>
      <c r="L1292" s="196" t="s">
        <v>284</v>
      </c>
      <c r="M1292" s="196" t="s">
        <v>496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 t="shared" si="76"/>
        <v>7</v>
      </c>
      <c r="C1293" s="193">
        <f t="shared" si="77"/>
        <v>41117</v>
      </c>
      <c r="D1293" s="193" t="s">
        <v>543</v>
      </c>
      <c r="E1293" s="193">
        <v>41117</v>
      </c>
      <c r="F1293" s="194" t="s">
        <v>366</v>
      </c>
      <c r="G1293" s="498" t="s">
        <v>1041</v>
      </c>
      <c r="H1293" s="195" t="s">
        <v>959</v>
      </c>
      <c r="I1293" s="260"/>
      <c r="J1293" s="260"/>
      <c r="K1293" s="38">
        <v>8075540</v>
      </c>
      <c r="L1293" s="196" t="s">
        <v>48</v>
      </c>
      <c r="M1293" s="196" t="s">
        <v>284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>x</v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 t="shared" si="76"/>
        <v>7</v>
      </c>
      <c r="C1294" s="193">
        <f t="shared" si="77"/>
        <v>41117</v>
      </c>
      <c r="D1294" s="193" t="s">
        <v>1600</v>
      </c>
      <c r="E1294" s="193">
        <v>41117</v>
      </c>
      <c r="F1294" s="194" t="s">
        <v>1160</v>
      </c>
      <c r="G1294" s="498" t="s">
        <v>1042</v>
      </c>
      <c r="H1294" s="195" t="s">
        <v>955</v>
      </c>
      <c r="I1294" s="260">
        <v>200</v>
      </c>
      <c r="J1294" s="260">
        <v>21779</v>
      </c>
      <c r="K1294" s="38">
        <f>ROUND(I1294*J1294,0)</f>
        <v>4355800</v>
      </c>
      <c r="L1294" s="196" t="s">
        <v>284</v>
      </c>
      <c r="M1294" s="196" t="s">
        <v>185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213"/>
      <c r="AB1294" s="213"/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 t="shared" si="76"/>
        <v>7</v>
      </c>
      <c r="C1295" s="193">
        <f t="shared" si="77"/>
        <v>41117</v>
      </c>
      <c r="D1295" s="193" t="s">
        <v>1600</v>
      </c>
      <c r="E1295" s="193">
        <v>41117</v>
      </c>
      <c r="F1295" s="194" t="s">
        <v>1161</v>
      </c>
      <c r="G1295" s="498" t="s">
        <v>1042</v>
      </c>
      <c r="H1295" s="195" t="s">
        <v>955</v>
      </c>
      <c r="I1295" s="260">
        <v>200</v>
      </c>
      <c r="J1295" s="260">
        <v>4600</v>
      </c>
      <c r="K1295" s="38">
        <f>ROUND(I1295*J1295,0)</f>
        <v>920000</v>
      </c>
      <c r="L1295" s="196" t="s">
        <v>284</v>
      </c>
      <c r="M1295" s="196" t="s">
        <v>185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 t="shared" si="76"/>
        <v>7</v>
      </c>
      <c r="C1296" s="193">
        <f t="shared" si="77"/>
        <v>41117</v>
      </c>
      <c r="D1296" s="193" t="s">
        <v>1600</v>
      </c>
      <c r="E1296" s="193">
        <v>41117</v>
      </c>
      <c r="F1296" s="194" t="s">
        <v>556</v>
      </c>
      <c r="G1296" s="498" t="s">
        <v>1042</v>
      </c>
      <c r="H1296" s="195" t="s">
        <v>955</v>
      </c>
      <c r="I1296" s="260"/>
      <c r="J1296" s="260"/>
      <c r="K1296" s="38">
        <v>527580</v>
      </c>
      <c r="L1296" s="196" t="s">
        <v>284</v>
      </c>
      <c r="M1296" s="196" t="s">
        <v>496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76"/>
        <v>7</v>
      </c>
      <c r="C1297" s="193">
        <f t="shared" si="77"/>
        <v>41117</v>
      </c>
      <c r="D1297" s="193" t="s">
        <v>1643</v>
      </c>
      <c r="E1297" s="193">
        <v>41117</v>
      </c>
      <c r="F1297" s="194" t="s">
        <v>366</v>
      </c>
      <c r="G1297" s="498" t="s">
        <v>1042</v>
      </c>
      <c r="H1297" s="195" t="s">
        <v>955</v>
      </c>
      <c r="I1297" s="260"/>
      <c r="J1297" s="260"/>
      <c r="K1297" s="38">
        <v>5803380</v>
      </c>
      <c r="L1297" s="196" t="s">
        <v>48</v>
      </c>
      <c r="M1297" s="196" t="s">
        <v>284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>x</v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 t="shared" si="76"/>
        <v>7</v>
      </c>
      <c r="C1298" s="193">
        <f t="shared" si="77"/>
        <v>41117</v>
      </c>
      <c r="D1298" s="193" t="s">
        <v>1601</v>
      </c>
      <c r="E1298" s="193">
        <v>41117</v>
      </c>
      <c r="F1298" s="194" t="s">
        <v>1159</v>
      </c>
      <c r="G1298" s="498" t="s">
        <v>431</v>
      </c>
      <c r="H1298" s="7" t="s">
        <v>501</v>
      </c>
      <c r="I1298" s="260">
        <v>504</v>
      </c>
      <c r="J1298" s="260">
        <v>10900</v>
      </c>
      <c r="K1298" s="38">
        <f>ROUND(I1298*J1298,0)</f>
        <v>5493600</v>
      </c>
      <c r="L1298" s="196" t="s">
        <v>284</v>
      </c>
      <c r="M1298" s="196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213"/>
      <c r="AB1298" s="213"/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76"/>
        <v>7</v>
      </c>
      <c r="C1299" s="193">
        <f t="shared" si="77"/>
        <v>41117</v>
      </c>
      <c r="D1299" s="193" t="s">
        <v>1601</v>
      </c>
      <c r="E1299" s="193">
        <v>41117</v>
      </c>
      <c r="F1299" s="194" t="s">
        <v>556</v>
      </c>
      <c r="G1299" s="498" t="s">
        <v>431</v>
      </c>
      <c r="H1299" s="7" t="s">
        <v>501</v>
      </c>
      <c r="I1299" s="260"/>
      <c r="J1299" s="260"/>
      <c r="K1299" s="38">
        <v>549360</v>
      </c>
      <c r="L1299" s="196" t="s">
        <v>284</v>
      </c>
      <c r="M1299" s="196" t="s">
        <v>496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76"/>
        <v>7</v>
      </c>
      <c r="C1300" s="193">
        <v>41118</v>
      </c>
      <c r="D1300" s="193" t="s">
        <v>450</v>
      </c>
      <c r="E1300" s="193">
        <v>41118</v>
      </c>
      <c r="F1300" s="194" t="s">
        <v>397</v>
      </c>
      <c r="G1300" s="194" t="s">
        <v>362</v>
      </c>
      <c r="H1300" s="195" t="s">
        <v>685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>x</v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 t="shared" si="76"/>
        <v>7</v>
      </c>
      <c r="C1301" s="193">
        <v>41118</v>
      </c>
      <c r="D1301" s="193" t="s">
        <v>475</v>
      </c>
      <c r="E1301" s="193">
        <v>41118</v>
      </c>
      <c r="F1301" s="194" t="s">
        <v>1415</v>
      </c>
      <c r="G1301" s="194" t="s">
        <v>837</v>
      </c>
      <c r="H1301" s="7" t="s">
        <v>437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 t="shared" si="76"/>
        <v>7</v>
      </c>
      <c r="C1302" s="193">
        <v>41118</v>
      </c>
      <c r="D1302" s="193" t="s">
        <v>475</v>
      </c>
      <c r="E1302" s="193">
        <v>41118</v>
      </c>
      <c r="F1302" s="194" t="s">
        <v>1350</v>
      </c>
      <c r="G1302" s="194" t="s">
        <v>837</v>
      </c>
      <c r="H1302" s="7" t="s">
        <v>437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ref="B1303:B1366" si="78">IF(C1303&lt;&gt;"",MONTH(C1303),"")</f>
        <v>7</v>
      </c>
      <c r="C1303" s="193">
        <v>41118</v>
      </c>
      <c r="D1303" s="193" t="s">
        <v>475</v>
      </c>
      <c r="E1303" s="193">
        <v>41118</v>
      </c>
      <c r="F1303" s="194" t="s">
        <v>1331</v>
      </c>
      <c r="G1303" s="194" t="s">
        <v>837</v>
      </c>
      <c r="H1303" s="7" t="s">
        <v>437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78"/>
        <v>7</v>
      </c>
      <c r="C1304" s="193">
        <v>41118</v>
      </c>
      <c r="D1304" s="193" t="s">
        <v>475</v>
      </c>
      <c r="E1304" s="193">
        <v>41118</v>
      </c>
      <c r="F1304" s="194" t="s">
        <v>1301</v>
      </c>
      <c r="G1304" s="194" t="s">
        <v>837</v>
      </c>
      <c r="H1304" s="7" t="s">
        <v>437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 t="shared" si="78"/>
        <v>7</v>
      </c>
      <c r="C1305" s="193">
        <v>41118</v>
      </c>
      <c r="D1305" s="193" t="s">
        <v>475</v>
      </c>
      <c r="E1305" s="193">
        <v>41118</v>
      </c>
      <c r="F1305" s="194" t="s">
        <v>1285</v>
      </c>
      <c r="G1305" s="194" t="s">
        <v>837</v>
      </c>
      <c r="H1305" s="7" t="s">
        <v>437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8"/>
        <v>7</v>
      </c>
      <c r="C1306" s="193">
        <v>41118</v>
      </c>
      <c r="D1306" s="193" t="s">
        <v>475</v>
      </c>
      <c r="E1306" s="193">
        <v>41118</v>
      </c>
      <c r="F1306" s="194" t="s">
        <v>567</v>
      </c>
      <c r="G1306" s="194" t="s">
        <v>837</v>
      </c>
      <c r="H1306" s="7" t="s">
        <v>437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 t="shared" si="78"/>
        <v>7</v>
      </c>
      <c r="C1307" s="193">
        <f t="shared" ref="C1307:C1318" si="79">E1307</f>
        <v>41118</v>
      </c>
      <c r="D1307" s="193" t="s">
        <v>1602</v>
      </c>
      <c r="E1307" s="193">
        <v>41118</v>
      </c>
      <c r="F1307" s="194" t="s">
        <v>552</v>
      </c>
      <c r="G1307" s="498" t="s">
        <v>1043</v>
      </c>
      <c r="H1307" s="195" t="s">
        <v>1044</v>
      </c>
      <c r="I1307" s="260">
        <v>500</v>
      </c>
      <c r="J1307" s="260">
        <v>3000</v>
      </c>
      <c r="K1307" s="38">
        <f>ROUND(I1307*J1307,0)</f>
        <v>1500000</v>
      </c>
      <c r="L1307" s="196" t="s">
        <v>284</v>
      </c>
      <c r="M1307" s="196" t="s">
        <v>185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213"/>
      <c r="AB1307" s="213"/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 t="shared" si="78"/>
        <v>7</v>
      </c>
      <c r="C1308" s="193">
        <f t="shared" si="79"/>
        <v>41118</v>
      </c>
      <c r="D1308" s="193" t="s">
        <v>1602</v>
      </c>
      <c r="E1308" s="193">
        <v>41118</v>
      </c>
      <c r="F1308" s="194" t="s">
        <v>556</v>
      </c>
      <c r="G1308" s="498" t="s">
        <v>1043</v>
      </c>
      <c r="H1308" s="195" t="s">
        <v>1044</v>
      </c>
      <c r="I1308" s="260"/>
      <c r="J1308" s="260"/>
      <c r="K1308" s="38">
        <v>150000</v>
      </c>
      <c r="L1308" s="196" t="s">
        <v>284</v>
      </c>
      <c r="M1308" s="196" t="s">
        <v>496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 t="shared" si="78"/>
        <v>7</v>
      </c>
      <c r="C1309" s="193">
        <f t="shared" si="79"/>
        <v>41118</v>
      </c>
      <c r="D1309" s="193" t="s">
        <v>1644</v>
      </c>
      <c r="E1309" s="193">
        <v>41118</v>
      </c>
      <c r="F1309" s="194" t="s">
        <v>366</v>
      </c>
      <c r="G1309" s="498" t="s">
        <v>1043</v>
      </c>
      <c r="H1309" s="195" t="s">
        <v>1044</v>
      </c>
      <c r="I1309" s="260"/>
      <c r="J1309" s="260"/>
      <c r="K1309" s="38">
        <v>1650000</v>
      </c>
      <c r="L1309" s="196" t="s">
        <v>48</v>
      </c>
      <c r="M1309" s="196" t="s">
        <v>284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>x</v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 t="shared" si="78"/>
        <v>7</v>
      </c>
      <c r="C1310" s="193">
        <f t="shared" si="79"/>
        <v>41118</v>
      </c>
      <c r="D1310" s="894" t="s">
        <v>1603</v>
      </c>
      <c r="E1310" s="894">
        <v>41118</v>
      </c>
      <c r="F1310" s="194" t="s">
        <v>1501</v>
      </c>
      <c r="G1310" s="896" t="s">
        <v>1045</v>
      </c>
      <c r="H1310" s="7" t="s">
        <v>497</v>
      </c>
      <c r="I1310" s="260">
        <v>121</v>
      </c>
      <c r="J1310" s="260">
        <v>5805</v>
      </c>
      <c r="K1310" s="38">
        <f t="shared" ref="K1310:K1317" si="80">ROUND(I1310*J1310,0)</f>
        <v>702405</v>
      </c>
      <c r="L1310" s="196" t="s">
        <v>284</v>
      </c>
      <c r="M1310" s="196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213"/>
      <c r="AB1310" s="213"/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8"/>
        <v>7</v>
      </c>
      <c r="C1311" s="193">
        <f t="shared" si="79"/>
        <v>41118</v>
      </c>
      <c r="D1311" s="894" t="s">
        <v>1603</v>
      </c>
      <c r="E1311" s="894">
        <v>41118</v>
      </c>
      <c r="F1311" s="194" t="s">
        <v>1535</v>
      </c>
      <c r="G1311" s="896" t="s">
        <v>1045</v>
      </c>
      <c r="H1311" s="7" t="s">
        <v>497</v>
      </c>
      <c r="I1311" s="260">
        <v>152</v>
      </c>
      <c r="J1311" s="260">
        <v>6991</v>
      </c>
      <c r="K1311" s="38">
        <f t="shared" si="80"/>
        <v>1062632</v>
      </c>
      <c r="L1311" s="196" t="s">
        <v>284</v>
      </c>
      <c r="M1311" s="196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8"/>
        <v>7</v>
      </c>
      <c r="C1312" s="193">
        <f t="shared" si="79"/>
        <v>41118</v>
      </c>
      <c r="D1312" s="894" t="s">
        <v>1603</v>
      </c>
      <c r="E1312" s="894">
        <v>41118</v>
      </c>
      <c r="F1312" s="194" t="s">
        <v>1499</v>
      </c>
      <c r="G1312" s="896" t="s">
        <v>1045</v>
      </c>
      <c r="H1312" s="7" t="s">
        <v>497</v>
      </c>
      <c r="I1312" s="260">
        <v>74</v>
      </c>
      <c r="J1312" s="260">
        <v>7846</v>
      </c>
      <c r="K1312" s="38">
        <f t="shared" si="80"/>
        <v>580604</v>
      </c>
      <c r="L1312" s="196" t="s">
        <v>284</v>
      </c>
      <c r="M1312" s="196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8"/>
        <v>7</v>
      </c>
      <c r="C1313" s="193">
        <f t="shared" si="79"/>
        <v>41118</v>
      </c>
      <c r="D1313" s="894" t="s">
        <v>1603</v>
      </c>
      <c r="E1313" s="894">
        <v>41118</v>
      </c>
      <c r="F1313" s="194" t="s">
        <v>1503</v>
      </c>
      <c r="G1313" s="896" t="s">
        <v>1045</v>
      </c>
      <c r="H1313" s="7" t="s">
        <v>497</v>
      </c>
      <c r="I1313" s="260">
        <v>125</v>
      </c>
      <c r="J1313" s="260">
        <v>8390</v>
      </c>
      <c r="K1313" s="38">
        <f t="shared" si="80"/>
        <v>1048750</v>
      </c>
      <c r="L1313" s="196" t="s">
        <v>284</v>
      </c>
      <c r="M1313" s="196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 t="shared" si="78"/>
        <v>7</v>
      </c>
      <c r="C1314" s="193">
        <f t="shared" si="79"/>
        <v>41118</v>
      </c>
      <c r="D1314" s="894" t="s">
        <v>1603</v>
      </c>
      <c r="E1314" s="894">
        <v>41118</v>
      </c>
      <c r="F1314" s="194" t="s">
        <v>1536</v>
      </c>
      <c r="G1314" s="896" t="s">
        <v>1045</v>
      </c>
      <c r="H1314" s="7" t="s">
        <v>497</v>
      </c>
      <c r="I1314" s="260">
        <v>40</v>
      </c>
      <c r="J1314" s="260">
        <v>9293</v>
      </c>
      <c r="K1314" s="38">
        <f t="shared" si="80"/>
        <v>371720</v>
      </c>
      <c r="L1314" s="196" t="s">
        <v>284</v>
      </c>
      <c r="M1314" s="196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213"/>
      <c r="AB1314" s="213"/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 t="shared" si="78"/>
        <v>7</v>
      </c>
      <c r="C1315" s="193">
        <f t="shared" si="79"/>
        <v>41118</v>
      </c>
      <c r="D1315" s="894" t="s">
        <v>1603</v>
      </c>
      <c r="E1315" s="894">
        <v>41118</v>
      </c>
      <c r="F1315" s="194" t="s">
        <v>1529</v>
      </c>
      <c r="G1315" s="896" t="s">
        <v>1045</v>
      </c>
      <c r="H1315" s="7" t="s">
        <v>497</v>
      </c>
      <c r="I1315" s="260">
        <v>15</v>
      </c>
      <c r="J1315" s="260">
        <v>11131</v>
      </c>
      <c r="K1315" s="38">
        <f t="shared" si="80"/>
        <v>166965</v>
      </c>
      <c r="L1315" s="196" t="s">
        <v>284</v>
      </c>
      <c r="M1315" s="196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213"/>
      <c r="AB1315" s="213"/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 t="shared" si="78"/>
        <v>7</v>
      </c>
      <c r="C1316" s="193">
        <f t="shared" si="79"/>
        <v>41118</v>
      </c>
      <c r="D1316" s="894" t="s">
        <v>1603</v>
      </c>
      <c r="E1316" s="894">
        <v>41118</v>
      </c>
      <c r="F1316" s="194" t="s">
        <v>1505</v>
      </c>
      <c r="G1316" s="896" t="s">
        <v>1045</v>
      </c>
      <c r="H1316" s="7" t="s">
        <v>497</v>
      </c>
      <c r="I1316" s="260">
        <v>75</v>
      </c>
      <c r="J1316" s="260">
        <v>8621</v>
      </c>
      <c r="K1316" s="38">
        <f t="shared" si="80"/>
        <v>646575</v>
      </c>
      <c r="L1316" s="196" t="s">
        <v>284</v>
      </c>
      <c r="M1316" s="196" t="s">
        <v>185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 t="shared" si="78"/>
        <v>7</v>
      </c>
      <c r="C1317" s="193">
        <f t="shared" si="79"/>
        <v>41118</v>
      </c>
      <c r="D1317" s="894" t="s">
        <v>1603</v>
      </c>
      <c r="E1317" s="894">
        <v>41118</v>
      </c>
      <c r="F1317" s="194" t="s">
        <v>1514</v>
      </c>
      <c r="G1317" s="896" t="s">
        <v>1045</v>
      </c>
      <c r="H1317" s="7" t="s">
        <v>497</v>
      </c>
      <c r="I1317" s="260">
        <v>102</v>
      </c>
      <c r="J1317" s="260">
        <v>9353</v>
      </c>
      <c r="K1317" s="38">
        <f t="shared" si="80"/>
        <v>954006</v>
      </c>
      <c r="L1317" s="196" t="s">
        <v>284</v>
      </c>
      <c r="M1317" s="196" t="s">
        <v>185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 t="shared" si="78"/>
        <v>7</v>
      </c>
      <c r="C1318" s="193">
        <f t="shared" si="79"/>
        <v>41118</v>
      </c>
      <c r="D1318" s="193" t="s">
        <v>1603</v>
      </c>
      <c r="E1318" s="193">
        <v>41118</v>
      </c>
      <c r="F1318" s="194" t="s">
        <v>556</v>
      </c>
      <c r="G1318" s="498" t="s">
        <v>1045</v>
      </c>
      <c r="H1318" s="7" t="s">
        <v>497</v>
      </c>
      <c r="I1318" s="260"/>
      <c r="J1318" s="260"/>
      <c r="K1318" s="38">
        <v>553366</v>
      </c>
      <c r="L1318" s="196" t="s">
        <v>284</v>
      </c>
      <c r="M1318" s="196" t="s">
        <v>496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200"/>
      <c r="AB1318" s="914"/>
      <c r="AC1318" s="914">
        <f>AB1318-SUM(K1310:K1317)</f>
        <v>-5533657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 t="shared" si="78"/>
        <v>7</v>
      </c>
      <c r="C1319" s="193">
        <v>41120</v>
      </c>
      <c r="D1319" s="193" t="s">
        <v>365</v>
      </c>
      <c r="E1319" s="193">
        <v>41120</v>
      </c>
      <c r="F1319" s="194" t="s">
        <v>401</v>
      </c>
      <c r="G1319" s="498" t="s">
        <v>362</v>
      </c>
      <c r="H1319" s="7" t="s">
        <v>437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IF(AND('331-CT'!$E$7=TH!H1319,OR(L1319="331",M1319="331")),"331",IF(AND(OR(L1319="131",M1319="131"),H1319='131-CT'!$E$7),"131",""))</f>
        <v>331</v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 t="shared" si="78"/>
        <v>7</v>
      </c>
      <c r="C1320" s="193">
        <v>41120</v>
      </c>
      <c r="D1320" s="193" t="s">
        <v>365</v>
      </c>
      <c r="E1320" s="193">
        <v>41120</v>
      </c>
      <c r="F1320" s="194" t="s">
        <v>367</v>
      </c>
      <c r="G1320" s="498" t="s">
        <v>362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78"/>
        <v>7</v>
      </c>
      <c r="C1321" s="193">
        <v>41120</v>
      </c>
      <c r="D1321" s="193" t="s">
        <v>365</v>
      </c>
      <c r="E1321" s="193">
        <v>41120</v>
      </c>
      <c r="F1321" s="194" t="s">
        <v>731</v>
      </c>
      <c r="G1321" s="498" t="s">
        <v>362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 t="shared" si="78"/>
        <v>7</v>
      </c>
      <c r="C1322" s="193">
        <v>41120</v>
      </c>
      <c r="D1322" s="193" t="s">
        <v>476</v>
      </c>
      <c r="E1322" s="193">
        <v>41120</v>
      </c>
      <c r="F1322" s="194" t="s">
        <v>838</v>
      </c>
      <c r="G1322" s="498" t="s">
        <v>839</v>
      </c>
      <c r="H1322" s="195" t="s">
        <v>826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 t="shared" si="78"/>
        <v>7</v>
      </c>
      <c r="C1323" s="193">
        <v>41120</v>
      </c>
      <c r="D1323" s="193" t="s">
        <v>476</v>
      </c>
      <c r="E1323" s="193">
        <v>41120</v>
      </c>
      <c r="F1323" s="194" t="s">
        <v>830</v>
      </c>
      <c r="G1323" s="498" t="s">
        <v>839</v>
      </c>
      <c r="H1323" s="195" t="s">
        <v>826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78"/>
        <v>7</v>
      </c>
      <c r="C1324" s="193">
        <v>41120</v>
      </c>
      <c r="D1324" s="193" t="s">
        <v>451</v>
      </c>
      <c r="E1324" s="193">
        <v>41120</v>
      </c>
      <c r="F1324" s="194" t="s">
        <v>401</v>
      </c>
      <c r="G1324" s="498" t="s">
        <v>839</v>
      </c>
      <c r="H1324" s="195" t="s">
        <v>826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>x</v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 t="shared" si="78"/>
        <v>7</v>
      </c>
      <c r="C1325" s="193">
        <v>41120</v>
      </c>
      <c r="D1325" s="193" t="s">
        <v>477</v>
      </c>
      <c r="E1325" s="193">
        <v>41120</v>
      </c>
      <c r="F1325" s="194" t="s">
        <v>1443</v>
      </c>
      <c r="G1325" s="498" t="s">
        <v>840</v>
      </c>
      <c r="H1325" s="7" t="s">
        <v>437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IF(AND('331-CT'!$E$7=TH!H1325,OR(L1325="331",M1325="331")),"331",IF(AND(OR(L1325="131",M1325="131"),H1325='131-CT'!$E$7),"131",""))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 t="shared" si="78"/>
        <v>7</v>
      </c>
      <c r="C1326" s="193">
        <v>41120</v>
      </c>
      <c r="D1326" s="193" t="s">
        <v>477</v>
      </c>
      <c r="E1326" s="193">
        <v>41120</v>
      </c>
      <c r="F1326" s="194" t="s">
        <v>567</v>
      </c>
      <c r="G1326" s="498" t="s">
        <v>840</v>
      </c>
      <c r="H1326" s="7" t="s">
        <v>437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IF(AND('331-CT'!$E$7=TH!H1326,OR(L1326="331",M1326="331")),"331",IF(AND(OR(L1326="131",M1326="131"),H1326='131-CT'!$E$7),"131",""))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78"/>
        <v>7</v>
      </c>
      <c r="C1327" s="748">
        <f t="shared" ref="C1327:C1339" si="81">E1327</f>
        <v>41121</v>
      </c>
      <c r="D1327" s="748" t="s">
        <v>368</v>
      </c>
      <c r="E1327" s="861">
        <v>41121</v>
      </c>
      <c r="F1327" s="749" t="s">
        <v>1587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287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 t="shared" si="78"/>
        <v>7</v>
      </c>
      <c r="C1328" s="748">
        <f t="shared" si="81"/>
        <v>41121</v>
      </c>
      <c r="D1328" s="748" t="s">
        <v>368</v>
      </c>
      <c r="E1328" s="861">
        <v>41121</v>
      </c>
      <c r="F1328" s="749" t="s">
        <v>512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287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 t="shared" si="78"/>
        <v>7</v>
      </c>
      <c r="C1329" s="748">
        <f t="shared" si="81"/>
        <v>41121</v>
      </c>
      <c r="D1329" s="748" t="s">
        <v>452</v>
      </c>
      <c r="E1329" s="861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287</v>
      </c>
      <c r="M1329" s="752" t="s">
        <v>48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>x</v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8"/>
        <v>7</v>
      </c>
      <c r="C1330" s="193">
        <f t="shared" si="81"/>
        <v>41121</v>
      </c>
      <c r="D1330" s="193" t="s">
        <v>1604</v>
      </c>
      <c r="E1330" s="193">
        <v>41121</v>
      </c>
      <c r="F1330" s="191" t="s">
        <v>1123</v>
      </c>
      <c r="G1330" s="498" t="s">
        <v>1046</v>
      </c>
      <c r="H1330" s="195" t="s">
        <v>959</v>
      </c>
      <c r="I1330" s="260">
        <v>890</v>
      </c>
      <c r="J1330" s="260">
        <v>8000</v>
      </c>
      <c r="K1330" s="38">
        <f>ROUND(I1330*J1330,0)</f>
        <v>7120000</v>
      </c>
      <c r="L1330" s="196" t="s">
        <v>284</v>
      </c>
      <c r="M1330" s="196" t="s">
        <v>185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8"/>
        <v>7</v>
      </c>
      <c r="C1331" s="193">
        <f t="shared" si="81"/>
        <v>41121</v>
      </c>
      <c r="D1331" s="193" t="s">
        <v>1604</v>
      </c>
      <c r="E1331" s="193">
        <v>41121</v>
      </c>
      <c r="F1331" s="194" t="s">
        <v>556</v>
      </c>
      <c r="G1331" s="498" t="s">
        <v>1046</v>
      </c>
      <c r="H1331" s="195" t="s">
        <v>959</v>
      </c>
      <c r="I1331" s="260"/>
      <c r="J1331" s="260"/>
      <c r="K1331" s="38">
        <v>712000</v>
      </c>
      <c r="L1331" s="196" t="s">
        <v>284</v>
      </c>
      <c r="M1331" s="196" t="s">
        <v>496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 t="shared" si="78"/>
        <v>7</v>
      </c>
      <c r="C1332" s="193">
        <f t="shared" si="81"/>
        <v>41121</v>
      </c>
      <c r="D1332" s="193" t="s">
        <v>1645</v>
      </c>
      <c r="E1332" s="193">
        <v>41121</v>
      </c>
      <c r="F1332" s="194" t="s">
        <v>366</v>
      </c>
      <c r="G1332" s="498" t="s">
        <v>1046</v>
      </c>
      <c r="H1332" s="195" t="s">
        <v>959</v>
      </c>
      <c r="I1332" s="260"/>
      <c r="J1332" s="260"/>
      <c r="K1332" s="38">
        <v>7832000</v>
      </c>
      <c r="L1332" s="196" t="s">
        <v>48</v>
      </c>
      <c r="M1332" s="196" t="s">
        <v>284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>x</v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 t="shared" si="78"/>
        <v>8</v>
      </c>
      <c r="C1333" s="193">
        <f t="shared" si="81"/>
        <v>41122</v>
      </c>
      <c r="D1333" s="193" t="s">
        <v>1605</v>
      </c>
      <c r="E1333" s="193">
        <v>41122</v>
      </c>
      <c r="F1333" s="191" t="s">
        <v>1071</v>
      </c>
      <c r="G1333" s="498" t="s">
        <v>1047</v>
      </c>
      <c r="H1333" s="195" t="s">
        <v>949</v>
      </c>
      <c r="I1333" s="260">
        <v>75</v>
      </c>
      <c r="J1333" s="260">
        <v>6585</v>
      </c>
      <c r="K1333" s="38">
        <f>ROUND(I1333*J1333,0)</f>
        <v>493875</v>
      </c>
      <c r="L1333" s="196" t="s">
        <v>284</v>
      </c>
      <c r="M1333" s="196" t="s">
        <v>185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213"/>
      <c r="AB1333" s="213"/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8"/>
        <v>8</v>
      </c>
      <c r="C1334" s="193">
        <f t="shared" si="81"/>
        <v>41122</v>
      </c>
      <c r="D1334" s="193" t="s">
        <v>1605</v>
      </c>
      <c r="E1334" s="193">
        <v>41122</v>
      </c>
      <c r="F1334" s="194" t="s">
        <v>1072</v>
      </c>
      <c r="G1334" s="498" t="s">
        <v>1047</v>
      </c>
      <c r="H1334" s="195" t="s">
        <v>949</v>
      </c>
      <c r="I1334" s="260">
        <v>92</v>
      </c>
      <c r="J1334" s="260">
        <v>6700</v>
      </c>
      <c r="K1334" s="38">
        <f>ROUND(I1334*J1334,0)</f>
        <v>616400</v>
      </c>
      <c r="L1334" s="196" t="s">
        <v>284</v>
      </c>
      <c r="M1334" s="196" t="s">
        <v>185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78"/>
        <v>8</v>
      </c>
      <c r="C1335" s="193">
        <f t="shared" si="81"/>
        <v>41122</v>
      </c>
      <c r="D1335" s="193" t="s">
        <v>1605</v>
      </c>
      <c r="E1335" s="193">
        <v>41122</v>
      </c>
      <c r="F1335" s="194" t="s">
        <v>556</v>
      </c>
      <c r="G1335" s="498" t="s">
        <v>1047</v>
      </c>
      <c r="H1335" s="195" t="s">
        <v>949</v>
      </c>
      <c r="I1335" s="260"/>
      <c r="J1335" s="260"/>
      <c r="K1335" s="38">
        <v>111028</v>
      </c>
      <c r="L1335" s="196" t="s">
        <v>284</v>
      </c>
      <c r="M1335" s="196" t="s">
        <v>496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 t="shared" si="78"/>
        <v>8</v>
      </c>
      <c r="C1336" s="193">
        <f t="shared" si="81"/>
        <v>41122</v>
      </c>
      <c r="D1336" s="193" t="s">
        <v>1646</v>
      </c>
      <c r="E1336" s="193">
        <v>41122</v>
      </c>
      <c r="F1336" s="194" t="s">
        <v>366</v>
      </c>
      <c r="G1336" s="498" t="s">
        <v>1047</v>
      </c>
      <c r="H1336" s="195" t="s">
        <v>949</v>
      </c>
      <c r="I1336" s="260"/>
      <c r="J1336" s="260"/>
      <c r="K1336" s="38">
        <v>1221303</v>
      </c>
      <c r="L1336" s="196" t="s">
        <v>48</v>
      </c>
      <c r="M1336" s="196" t="s">
        <v>284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>x</v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8"/>
        <v>8</v>
      </c>
      <c r="C1337" s="193">
        <f t="shared" si="81"/>
        <v>41124</v>
      </c>
      <c r="D1337" s="193" t="s">
        <v>1606</v>
      </c>
      <c r="E1337" s="193">
        <v>41124</v>
      </c>
      <c r="F1337" s="194" t="s">
        <v>1157</v>
      </c>
      <c r="G1337" s="498" t="s">
        <v>1048</v>
      </c>
      <c r="H1337" s="195" t="s">
        <v>940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284</v>
      </c>
      <c r="M1337" s="196" t="s">
        <v>185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78"/>
        <v>8</v>
      </c>
      <c r="C1338" s="193">
        <f t="shared" si="81"/>
        <v>41124</v>
      </c>
      <c r="D1338" s="193" t="s">
        <v>1606</v>
      </c>
      <c r="E1338" s="193">
        <v>41124</v>
      </c>
      <c r="F1338" s="194" t="s">
        <v>1158</v>
      </c>
      <c r="G1338" s="498" t="s">
        <v>1048</v>
      </c>
      <c r="H1338" s="195" t="s">
        <v>940</v>
      </c>
      <c r="I1338" s="260"/>
      <c r="J1338" s="260"/>
      <c r="K1338" s="38">
        <v>1750000</v>
      </c>
      <c r="L1338" s="196" t="s">
        <v>284</v>
      </c>
      <c r="M1338" s="196" t="s">
        <v>496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78"/>
        <v>8</v>
      </c>
      <c r="C1339" s="193">
        <f t="shared" si="81"/>
        <v>41124</v>
      </c>
      <c r="D1339" s="193" t="s">
        <v>1647</v>
      </c>
      <c r="E1339" s="193">
        <v>41124</v>
      </c>
      <c r="F1339" s="194" t="s">
        <v>366</v>
      </c>
      <c r="G1339" s="498" t="s">
        <v>1048</v>
      </c>
      <c r="H1339" s="195" t="s">
        <v>940</v>
      </c>
      <c r="I1339" s="260"/>
      <c r="J1339" s="260"/>
      <c r="K1339" s="38">
        <v>19250000</v>
      </c>
      <c r="L1339" s="196" t="s">
        <v>48</v>
      </c>
      <c r="M1339" s="196" t="s">
        <v>284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>x</v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8"/>
        <v>8</v>
      </c>
      <c r="C1340" s="193">
        <v>41125</v>
      </c>
      <c r="D1340" s="193" t="s">
        <v>478</v>
      </c>
      <c r="E1340" s="193">
        <v>41125</v>
      </c>
      <c r="F1340" s="194" t="s">
        <v>1464</v>
      </c>
      <c r="G1340" s="498" t="s">
        <v>841</v>
      </c>
      <c r="H1340" s="7" t="s">
        <v>437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8"/>
        <v>8</v>
      </c>
      <c r="C1341" s="193">
        <v>41125</v>
      </c>
      <c r="D1341" s="193" t="s">
        <v>478</v>
      </c>
      <c r="E1341" s="193">
        <v>41125</v>
      </c>
      <c r="F1341" s="194" t="s">
        <v>1465</v>
      </c>
      <c r="G1341" s="498" t="s">
        <v>841</v>
      </c>
      <c r="H1341" s="7" t="s">
        <v>437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78"/>
        <v>8</v>
      </c>
      <c r="C1342" s="193">
        <v>41125</v>
      </c>
      <c r="D1342" s="193" t="s">
        <v>478</v>
      </c>
      <c r="E1342" s="193">
        <v>41125</v>
      </c>
      <c r="F1342" s="194" t="s">
        <v>1466</v>
      </c>
      <c r="G1342" s="498" t="s">
        <v>841</v>
      </c>
      <c r="H1342" s="7" t="s">
        <v>437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8"/>
        <v>8</v>
      </c>
      <c r="C1343" s="193">
        <v>41125</v>
      </c>
      <c r="D1343" s="193" t="s">
        <v>478</v>
      </c>
      <c r="E1343" s="193">
        <v>41125</v>
      </c>
      <c r="F1343" s="194" t="s">
        <v>1467</v>
      </c>
      <c r="G1343" s="498" t="s">
        <v>841</v>
      </c>
      <c r="H1343" s="7" t="s">
        <v>437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 t="shared" si="78"/>
        <v>8</v>
      </c>
      <c r="C1344" s="193">
        <v>41125</v>
      </c>
      <c r="D1344" s="193" t="s">
        <v>478</v>
      </c>
      <c r="E1344" s="193">
        <v>41125</v>
      </c>
      <c r="F1344" s="194" t="s">
        <v>1290</v>
      </c>
      <c r="G1344" s="498" t="s">
        <v>841</v>
      </c>
      <c r="H1344" s="7" t="s">
        <v>437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IF(AND('331-CT'!$E$7=TH!H1344,OR(L1344="331",M1344="331")),"331",IF(AND(OR(L1344="131",M1344="131"),H1344='131-CT'!$E$7),"131",""))</f>
        <v>331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8"/>
        <v>8</v>
      </c>
      <c r="C1345" s="193">
        <v>41125</v>
      </c>
      <c r="D1345" s="193" t="s">
        <v>478</v>
      </c>
      <c r="E1345" s="193">
        <v>41125</v>
      </c>
      <c r="F1345" s="194" t="s">
        <v>567</v>
      </c>
      <c r="G1345" s="498" t="s">
        <v>841</v>
      </c>
      <c r="H1345" s="7" t="s">
        <v>437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IF(AND('331-CT'!$E$7=TH!H1345,OR(L1345="331",M1345="331")),"331",IF(AND(OR(L1345="131",M1345="131"),H1345='131-CT'!$E$7),"131",""))</f>
        <v>331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8"/>
        <v>8</v>
      </c>
      <c r="C1346" s="193">
        <f t="shared" ref="C1346:C1352" si="82">E1346</f>
        <v>41125</v>
      </c>
      <c r="D1346" s="193" t="s">
        <v>1607</v>
      </c>
      <c r="E1346" s="193">
        <v>41125</v>
      </c>
      <c r="F1346" s="194" t="s">
        <v>1157</v>
      </c>
      <c r="G1346" s="498" t="s">
        <v>1049</v>
      </c>
      <c r="H1346" s="195" t="s">
        <v>940</v>
      </c>
      <c r="I1346" s="260">
        <v>520</v>
      </c>
      <c r="J1346" s="260">
        <v>17500</v>
      </c>
      <c r="K1346" s="38">
        <f>ROUND(I1346*J1346,0)</f>
        <v>9100000</v>
      </c>
      <c r="L1346" s="196" t="s">
        <v>284</v>
      </c>
      <c r="M1346" s="196" t="s">
        <v>185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78"/>
        <v>8</v>
      </c>
      <c r="C1347" s="193">
        <f t="shared" si="82"/>
        <v>41125</v>
      </c>
      <c r="D1347" s="193" t="s">
        <v>1607</v>
      </c>
      <c r="E1347" s="193">
        <v>41125</v>
      </c>
      <c r="F1347" s="194" t="s">
        <v>1158</v>
      </c>
      <c r="G1347" s="498" t="s">
        <v>1049</v>
      </c>
      <c r="H1347" s="195" t="s">
        <v>940</v>
      </c>
      <c r="I1347" s="260"/>
      <c r="J1347" s="260"/>
      <c r="K1347" s="38">
        <v>910000</v>
      </c>
      <c r="L1347" s="196" t="s">
        <v>284</v>
      </c>
      <c r="M1347" s="196" t="s">
        <v>496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 t="shared" si="78"/>
        <v>8</v>
      </c>
      <c r="C1348" s="193">
        <f t="shared" si="82"/>
        <v>41125</v>
      </c>
      <c r="D1348" s="193" t="s">
        <v>1648</v>
      </c>
      <c r="E1348" s="193">
        <v>41125</v>
      </c>
      <c r="F1348" s="194" t="s">
        <v>366</v>
      </c>
      <c r="G1348" s="498" t="s">
        <v>1049</v>
      </c>
      <c r="H1348" s="195" t="s">
        <v>940</v>
      </c>
      <c r="I1348" s="260"/>
      <c r="J1348" s="260"/>
      <c r="K1348" s="38">
        <v>10010000</v>
      </c>
      <c r="L1348" s="196" t="s">
        <v>48</v>
      </c>
      <c r="M1348" s="196" t="s">
        <v>284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>x</v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 t="shared" si="78"/>
        <v>8</v>
      </c>
      <c r="C1349" s="193">
        <f t="shared" si="82"/>
        <v>41125</v>
      </c>
      <c r="D1349" s="193" t="s">
        <v>1608</v>
      </c>
      <c r="E1349" s="193">
        <v>41125</v>
      </c>
      <c r="F1349" s="194" t="s">
        <v>1154</v>
      </c>
      <c r="G1349" s="498" t="s">
        <v>1050</v>
      </c>
      <c r="H1349" s="195" t="s">
        <v>833</v>
      </c>
      <c r="I1349" s="260">
        <v>993</v>
      </c>
      <c r="J1349" s="260">
        <v>5100</v>
      </c>
      <c r="K1349" s="38">
        <f>ROUND(I1349*J1349,0)</f>
        <v>5064300</v>
      </c>
      <c r="L1349" s="196" t="s">
        <v>284</v>
      </c>
      <c r="M1349" s="196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78"/>
        <v>8</v>
      </c>
      <c r="C1350" s="193">
        <f t="shared" si="82"/>
        <v>41125</v>
      </c>
      <c r="D1350" s="193" t="s">
        <v>1608</v>
      </c>
      <c r="E1350" s="193">
        <v>41125</v>
      </c>
      <c r="F1350" s="194" t="s">
        <v>1155</v>
      </c>
      <c r="G1350" s="498" t="s">
        <v>1050</v>
      </c>
      <c r="H1350" s="195" t="s">
        <v>833</v>
      </c>
      <c r="I1350" s="260">
        <v>1030</v>
      </c>
      <c r="J1350" s="260">
        <v>6150</v>
      </c>
      <c r="K1350" s="38">
        <f>ROUND(I1350*J1350,0)</f>
        <v>6334500</v>
      </c>
      <c r="L1350" s="196" t="s">
        <v>284</v>
      </c>
      <c r="M1350" s="196" t="s">
        <v>185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 t="shared" si="78"/>
        <v>8</v>
      </c>
      <c r="C1351" s="193">
        <f t="shared" si="82"/>
        <v>41125</v>
      </c>
      <c r="D1351" s="193" t="s">
        <v>1608</v>
      </c>
      <c r="E1351" s="193">
        <v>41125</v>
      </c>
      <c r="F1351" s="194" t="s">
        <v>1156</v>
      </c>
      <c r="G1351" s="498" t="s">
        <v>1050</v>
      </c>
      <c r="H1351" s="195" t="s">
        <v>833</v>
      </c>
      <c r="I1351" s="260">
        <v>1010</v>
      </c>
      <c r="J1351" s="260">
        <v>7850</v>
      </c>
      <c r="K1351" s="38">
        <f>ROUND(I1351*J1351,0)</f>
        <v>7928500</v>
      </c>
      <c r="L1351" s="196" t="s">
        <v>284</v>
      </c>
      <c r="M1351" s="196" t="s">
        <v>185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 t="shared" si="78"/>
        <v>8</v>
      </c>
      <c r="C1352" s="193">
        <f t="shared" si="82"/>
        <v>41125</v>
      </c>
      <c r="D1352" s="193" t="s">
        <v>1608</v>
      </c>
      <c r="E1352" s="193">
        <v>41125</v>
      </c>
      <c r="F1352" s="194" t="s">
        <v>556</v>
      </c>
      <c r="G1352" s="498" t="s">
        <v>1050</v>
      </c>
      <c r="H1352" s="195" t="s">
        <v>833</v>
      </c>
      <c r="I1352" s="260"/>
      <c r="J1352" s="260"/>
      <c r="K1352" s="38">
        <v>1932730</v>
      </c>
      <c r="L1352" s="196" t="s">
        <v>284</v>
      </c>
      <c r="M1352" s="196" t="s">
        <v>496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78"/>
        <v>8</v>
      </c>
      <c r="C1353" s="193">
        <v>41128</v>
      </c>
      <c r="D1353" s="193" t="s">
        <v>453</v>
      </c>
      <c r="E1353" s="193">
        <v>41128</v>
      </c>
      <c r="F1353" s="194" t="s">
        <v>397</v>
      </c>
      <c r="G1353" s="498" t="s">
        <v>362</v>
      </c>
      <c r="H1353" s="212" t="s">
        <v>685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>x</v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78"/>
        <v>8</v>
      </c>
      <c r="C1354" s="193">
        <v>41128</v>
      </c>
      <c r="D1354" s="193" t="s">
        <v>364</v>
      </c>
      <c r="E1354" s="193">
        <v>41128</v>
      </c>
      <c r="F1354" s="194" t="s">
        <v>366</v>
      </c>
      <c r="G1354" s="498" t="s">
        <v>362</v>
      </c>
      <c r="H1354" s="7" t="s">
        <v>497</v>
      </c>
      <c r="I1354" s="260"/>
      <c r="J1354" s="260"/>
      <c r="K1354" s="38">
        <v>22260115</v>
      </c>
      <c r="L1354" s="196" t="s">
        <v>24</v>
      </c>
      <c r="M1354" s="196" t="s">
        <v>284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 t="shared" si="78"/>
        <v>8</v>
      </c>
      <c r="C1355" s="193">
        <v>41128</v>
      </c>
      <c r="D1355" s="193" t="s">
        <v>454</v>
      </c>
      <c r="E1355" s="193">
        <v>41128</v>
      </c>
      <c r="F1355" s="194" t="s">
        <v>690</v>
      </c>
      <c r="G1355" s="498" t="s">
        <v>842</v>
      </c>
      <c r="H1355" s="212" t="s">
        <v>402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>x</v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78"/>
        <v>8</v>
      </c>
      <c r="C1356" s="193">
        <v>41128</v>
      </c>
      <c r="D1356" s="193" t="s">
        <v>454</v>
      </c>
      <c r="E1356" s="193">
        <v>41128</v>
      </c>
      <c r="F1356" s="194" t="s">
        <v>373</v>
      </c>
      <c r="G1356" s="498" t="s">
        <v>842</v>
      </c>
      <c r="H1356" s="212" t="s">
        <v>402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>x</v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 t="shared" si="78"/>
        <v>8</v>
      </c>
      <c r="C1357" s="193">
        <f>E1357</f>
        <v>41128</v>
      </c>
      <c r="D1357" s="193" t="s">
        <v>1609</v>
      </c>
      <c r="E1357" s="193">
        <v>41128</v>
      </c>
      <c r="F1357" s="194" t="s">
        <v>1140</v>
      </c>
      <c r="G1357" s="498" t="s">
        <v>1051</v>
      </c>
      <c r="H1357" s="195" t="s">
        <v>1017</v>
      </c>
      <c r="I1357" s="260">
        <v>1025</v>
      </c>
      <c r="J1357" s="260">
        <v>6900</v>
      </c>
      <c r="K1357" s="38">
        <f>ROUND(I1357*J1357,0)</f>
        <v>7072500</v>
      </c>
      <c r="L1357" s="196" t="s">
        <v>284</v>
      </c>
      <c r="M1357" s="196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78"/>
        <v>8</v>
      </c>
      <c r="C1358" s="193">
        <f>E1358</f>
        <v>41128</v>
      </c>
      <c r="D1358" s="193" t="s">
        <v>1609</v>
      </c>
      <c r="E1358" s="193">
        <v>41128</v>
      </c>
      <c r="F1358" s="194" t="s">
        <v>556</v>
      </c>
      <c r="G1358" s="498" t="s">
        <v>1051</v>
      </c>
      <c r="H1358" s="195" t="s">
        <v>1017</v>
      </c>
      <c r="I1358" s="260"/>
      <c r="J1358" s="260"/>
      <c r="K1358" s="38">
        <v>707250</v>
      </c>
      <c r="L1358" s="196" t="s">
        <v>284</v>
      </c>
      <c r="M1358" s="196" t="s">
        <v>496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78"/>
        <v>8</v>
      </c>
      <c r="C1359" s="193">
        <f>E1359</f>
        <v>41128</v>
      </c>
      <c r="D1359" s="193" t="s">
        <v>1649</v>
      </c>
      <c r="E1359" s="193">
        <v>41128</v>
      </c>
      <c r="F1359" s="194" t="s">
        <v>366</v>
      </c>
      <c r="G1359" s="498" t="s">
        <v>1051</v>
      </c>
      <c r="H1359" s="195" t="s">
        <v>1017</v>
      </c>
      <c r="I1359" s="260"/>
      <c r="J1359" s="260"/>
      <c r="K1359" s="38">
        <v>7779750</v>
      </c>
      <c r="L1359" s="196" t="s">
        <v>48</v>
      </c>
      <c r="M1359" s="196" t="s">
        <v>284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>x</v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78"/>
        <v>8</v>
      </c>
      <c r="C1360" s="193">
        <v>41129</v>
      </c>
      <c r="D1360" s="193" t="s">
        <v>364</v>
      </c>
      <c r="E1360" s="193">
        <v>41129</v>
      </c>
      <c r="F1360" s="194" t="s">
        <v>366</v>
      </c>
      <c r="G1360" s="498" t="s">
        <v>362</v>
      </c>
      <c r="H1360" s="212" t="s">
        <v>793</v>
      </c>
      <c r="I1360" s="260"/>
      <c r="J1360" s="260"/>
      <c r="K1360" s="38">
        <v>7040000</v>
      </c>
      <c r="L1360" s="196" t="s">
        <v>24</v>
      </c>
      <c r="M1360" s="196" t="s">
        <v>284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 t="shared" si="78"/>
        <v>8</v>
      </c>
      <c r="C1361" s="193">
        <f t="shared" ref="C1361:C1366" si="83">E1361</f>
        <v>41129</v>
      </c>
      <c r="D1361" s="193" t="s">
        <v>1610</v>
      </c>
      <c r="E1361" s="193">
        <v>41129</v>
      </c>
      <c r="F1361" s="191" t="s">
        <v>1123</v>
      </c>
      <c r="G1361" s="498" t="s">
        <v>1052</v>
      </c>
      <c r="H1361" s="195" t="s">
        <v>959</v>
      </c>
      <c r="I1361" s="260">
        <v>514</v>
      </c>
      <c r="J1361" s="260">
        <v>8890</v>
      </c>
      <c r="K1361" s="38">
        <f>ROUND(I1361*J1361,0)</f>
        <v>4569460</v>
      </c>
      <c r="L1361" s="196" t="s">
        <v>284</v>
      </c>
      <c r="M1361" s="196" t="s">
        <v>185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 t="shared" si="78"/>
        <v>8</v>
      </c>
      <c r="C1362" s="193">
        <f t="shared" si="83"/>
        <v>41129</v>
      </c>
      <c r="D1362" s="193" t="s">
        <v>1610</v>
      </c>
      <c r="E1362" s="193">
        <v>41129</v>
      </c>
      <c r="F1362" s="194" t="s">
        <v>1134</v>
      </c>
      <c r="G1362" s="498" t="s">
        <v>1052</v>
      </c>
      <c r="H1362" s="195" t="s">
        <v>959</v>
      </c>
      <c r="I1362" s="260">
        <v>794</v>
      </c>
      <c r="J1362" s="260">
        <v>11000</v>
      </c>
      <c r="K1362" s="38">
        <f>ROUND(I1362*J1362,0)</f>
        <v>8734000</v>
      </c>
      <c r="L1362" s="196" t="s">
        <v>284</v>
      </c>
      <c r="M1362" s="196" t="s">
        <v>185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78"/>
        <v>8</v>
      </c>
      <c r="C1363" s="193">
        <f t="shared" si="83"/>
        <v>41129</v>
      </c>
      <c r="D1363" s="193" t="s">
        <v>1610</v>
      </c>
      <c r="E1363" s="193">
        <v>41129</v>
      </c>
      <c r="F1363" s="194" t="s">
        <v>556</v>
      </c>
      <c r="G1363" s="498" t="s">
        <v>1052</v>
      </c>
      <c r="H1363" s="195" t="s">
        <v>959</v>
      </c>
      <c r="I1363" s="260"/>
      <c r="J1363" s="260"/>
      <c r="K1363" s="38">
        <v>1330346</v>
      </c>
      <c r="L1363" s="196" t="s">
        <v>284</v>
      </c>
      <c r="M1363" s="196" t="s">
        <v>496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78"/>
        <v>8</v>
      </c>
      <c r="C1364" s="193">
        <f t="shared" si="83"/>
        <v>41129</v>
      </c>
      <c r="D1364" s="193" t="s">
        <v>1650</v>
      </c>
      <c r="E1364" s="193">
        <v>41129</v>
      </c>
      <c r="F1364" s="194" t="s">
        <v>366</v>
      </c>
      <c r="G1364" s="498" t="s">
        <v>1052</v>
      </c>
      <c r="H1364" s="195" t="s">
        <v>959</v>
      </c>
      <c r="I1364" s="260"/>
      <c r="J1364" s="260"/>
      <c r="K1364" s="38">
        <v>14633806</v>
      </c>
      <c r="L1364" s="196" t="s">
        <v>48</v>
      </c>
      <c r="M1364" s="196" t="s">
        <v>284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>x</v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 t="shared" si="78"/>
        <v>8</v>
      </c>
      <c r="C1365" s="193">
        <f t="shared" si="83"/>
        <v>41129</v>
      </c>
      <c r="D1365" s="193" t="s">
        <v>1610</v>
      </c>
      <c r="E1365" s="193">
        <v>41129</v>
      </c>
      <c r="F1365" s="194" t="s">
        <v>1153</v>
      </c>
      <c r="G1365" s="498" t="s">
        <v>674</v>
      </c>
      <c r="H1365" s="195" t="s">
        <v>858</v>
      </c>
      <c r="I1365" s="260">
        <v>920</v>
      </c>
      <c r="J1365" s="260">
        <v>5800</v>
      </c>
      <c r="K1365" s="38">
        <f>ROUND(I1365*J1365,0)</f>
        <v>5336000</v>
      </c>
      <c r="L1365" s="196" t="s">
        <v>284</v>
      </c>
      <c r="M1365" s="196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78"/>
        <v>8</v>
      </c>
      <c r="C1366" s="193">
        <f t="shared" si="83"/>
        <v>41129</v>
      </c>
      <c r="D1366" s="193" t="s">
        <v>1610</v>
      </c>
      <c r="E1366" s="193">
        <v>41129</v>
      </c>
      <c r="F1366" s="194" t="s">
        <v>556</v>
      </c>
      <c r="G1366" s="498" t="s">
        <v>674</v>
      </c>
      <c r="H1366" s="195" t="s">
        <v>858</v>
      </c>
      <c r="I1366" s="260"/>
      <c r="J1366" s="260"/>
      <c r="K1366" s="38">
        <v>533600</v>
      </c>
      <c r="L1366" s="196" t="s">
        <v>284</v>
      </c>
      <c r="M1366" s="196" t="s">
        <v>496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 t="shared" ref="B1367:B1430" si="84">IF(C1367&lt;&gt;"",MONTH(C1367),"")</f>
        <v>8</v>
      </c>
      <c r="C1367" s="193">
        <v>41130</v>
      </c>
      <c r="D1367" s="193" t="s">
        <v>364</v>
      </c>
      <c r="E1367" s="193">
        <v>41130</v>
      </c>
      <c r="F1367" s="194" t="s">
        <v>366</v>
      </c>
      <c r="G1367" s="498" t="s">
        <v>362</v>
      </c>
      <c r="H1367" s="7" t="s">
        <v>498</v>
      </c>
      <c r="I1367" s="260"/>
      <c r="J1367" s="260"/>
      <c r="K1367" s="38">
        <v>10000000</v>
      </c>
      <c r="L1367" s="196" t="s">
        <v>24</v>
      </c>
      <c r="M1367" s="196" t="s">
        <v>284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84"/>
        <v>8</v>
      </c>
      <c r="C1368" s="193">
        <v>41130</v>
      </c>
      <c r="D1368" s="193" t="s">
        <v>364</v>
      </c>
      <c r="E1368" s="193">
        <v>41130</v>
      </c>
      <c r="F1368" s="194" t="s">
        <v>366</v>
      </c>
      <c r="G1368" s="194" t="s">
        <v>362</v>
      </c>
      <c r="H1368" s="45" t="s">
        <v>892</v>
      </c>
      <c r="I1368" s="260"/>
      <c r="J1368" s="260"/>
      <c r="K1368" s="38">
        <v>19790606</v>
      </c>
      <c r="L1368" s="196" t="s">
        <v>24</v>
      </c>
      <c r="M1368" s="196" t="s">
        <v>284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si="84"/>
        <v>8</v>
      </c>
      <c r="C1369" s="193">
        <v>41130</v>
      </c>
      <c r="D1369" s="193" t="s">
        <v>455</v>
      </c>
      <c r="E1369" s="193">
        <v>41130</v>
      </c>
      <c r="F1369" s="194" t="s">
        <v>1704</v>
      </c>
      <c r="G1369" s="194" t="s">
        <v>362</v>
      </c>
      <c r="H1369" s="45" t="s">
        <v>892</v>
      </c>
      <c r="I1369" s="260"/>
      <c r="J1369" s="260"/>
      <c r="K1369" s="38">
        <v>7254456</v>
      </c>
      <c r="L1369" s="196" t="s">
        <v>284</v>
      </c>
      <c r="M1369" s="196" t="s">
        <v>48</v>
      </c>
      <c r="N1369" s="52" t="str">
        <f>IF(AND('331-CT'!$E$7=TH!H1369,OR(L1369="331",M1369="331")),"331",IF(AND(OR(L1369="131",M1369="131"),H1369='131-CT'!$E$7),"131",""))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>x</v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200"/>
      <c r="AB1369" s="200"/>
      <c r="AC1369" s="916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/>
      </c>
      <c r="B1370" s="36">
        <f t="shared" si="84"/>
        <v>8</v>
      </c>
      <c r="C1370" s="193">
        <v>41130</v>
      </c>
      <c r="D1370" s="193" t="s">
        <v>456</v>
      </c>
      <c r="E1370" s="193">
        <v>41130</v>
      </c>
      <c r="F1370" s="194" t="s">
        <v>590</v>
      </c>
      <c r="G1370" s="194" t="s">
        <v>844</v>
      </c>
      <c r="H1370" s="195" t="s">
        <v>592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>x</v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 t="shared" si="84"/>
        <v>8</v>
      </c>
      <c r="C1371" s="193">
        <v>41130</v>
      </c>
      <c r="D1371" s="193" t="s">
        <v>456</v>
      </c>
      <c r="E1371" s="193">
        <v>41130</v>
      </c>
      <c r="F1371" s="194" t="s">
        <v>593</v>
      </c>
      <c r="G1371" s="194" t="s">
        <v>844</v>
      </c>
      <c r="H1371" s="195" t="s">
        <v>592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>x</v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 t="shared" si="84"/>
        <v>8</v>
      </c>
      <c r="C1372" s="193">
        <v>41130</v>
      </c>
      <c r="D1372" s="193" t="s">
        <v>479</v>
      </c>
      <c r="E1372" s="193">
        <v>41130</v>
      </c>
      <c r="F1372" s="194" t="s">
        <v>1464</v>
      </c>
      <c r="G1372" s="194" t="s">
        <v>845</v>
      </c>
      <c r="H1372" s="7" t="s">
        <v>437</v>
      </c>
      <c r="I1372" s="260">
        <v>60</v>
      </c>
      <c r="J1372" s="260">
        <v>15288</v>
      </c>
      <c r="K1372" s="38">
        <v>917280</v>
      </c>
      <c r="L1372" s="196" t="s">
        <v>169</v>
      </c>
      <c r="M1372" s="624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84"/>
        <v>8</v>
      </c>
      <c r="C1373" s="193">
        <v>41130</v>
      </c>
      <c r="D1373" s="193" t="s">
        <v>479</v>
      </c>
      <c r="E1373" s="193">
        <v>41130</v>
      </c>
      <c r="F1373" s="194" t="s">
        <v>1351</v>
      </c>
      <c r="G1373" s="194" t="s">
        <v>845</v>
      </c>
      <c r="H1373" s="7" t="s">
        <v>437</v>
      </c>
      <c r="I1373" s="260">
        <v>100</v>
      </c>
      <c r="J1373" s="260">
        <v>23455</v>
      </c>
      <c r="K1373" s="38">
        <v>2345500</v>
      </c>
      <c r="L1373" s="196" t="s">
        <v>169</v>
      </c>
      <c r="M1373" s="624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 t="shared" si="84"/>
        <v>8</v>
      </c>
      <c r="C1374" s="193">
        <v>41130</v>
      </c>
      <c r="D1374" s="193" t="s">
        <v>479</v>
      </c>
      <c r="E1374" s="193">
        <v>41130</v>
      </c>
      <c r="F1374" s="194" t="s">
        <v>1352</v>
      </c>
      <c r="G1374" s="194" t="s">
        <v>845</v>
      </c>
      <c r="H1374" s="7" t="s">
        <v>437</v>
      </c>
      <c r="I1374" s="260">
        <v>100</v>
      </c>
      <c r="J1374" s="260">
        <v>20992</v>
      </c>
      <c r="K1374" s="38">
        <v>2099200</v>
      </c>
      <c r="L1374" s="196" t="s">
        <v>169</v>
      </c>
      <c r="M1374" s="624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 t="shared" si="84"/>
        <v>8</v>
      </c>
      <c r="C1375" s="193">
        <v>41130</v>
      </c>
      <c r="D1375" s="193" t="s">
        <v>479</v>
      </c>
      <c r="E1375" s="193">
        <v>41130</v>
      </c>
      <c r="F1375" s="194" t="s">
        <v>1353</v>
      </c>
      <c r="G1375" s="194" t="s">
        <v>845</v>
      </c>
      <c r="H1375" s="7" t="s">
        <v>437</v>
      </c>
      <c r="I1375" s="260">
        <v>100</v>
      </c>
      <c r="J1375" s="260">
        <v>21848</v>
      </c>
      <c r="K1375" s="38">
        <v>2184800</v>
      </c>
      <c r="L1375" s="196" t="s">
        <v>169</v>
      </c>
      <c r="M1375" s="624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 t="shared" si="84"/>
        <v>8</v>
      </c>
      <c r="C1376" s="193">
        <v>41130</v>
      </c>
      <c r="D1376" s="193" t="s">
        <v>479</v>
      </c>
      <c r="E1376" s="193">
        <v>41130</v>
      </c>
      <c r="F1376" s="194" t="s">
        <v>1354</v>
      </c>
      <c r="G1376" s="194" t="s">
        <v>845</v>
      </c>
      <c r="H1376" s="7" t="s">
        <v>437</v>
      </c>
      <c r="I1376" s="260">
        <v>140</v>
      </c>
      <c r="J1376" s="260">
        <v>19768</v>
      </c>
      <c r="K1376" s="38">
        <v>2767520</v>
      </c>
      <c r="L1376" s="196" t="s">
        <v>169</v>
      </c>
      <c r="M1376" s="624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 t="shared" si="84"/>
        <v>8</v>
      </c>
      <c r="C1377" s="193">
        <v>41130</v>
      </c>
      <c r="D1377" s="193" t="s">
        <v>479</v>
      </c>
      <c r="E1377" s="193">
        <v>41130</v>
      </c>
      <c r="F1377" s="194" t="s">
        <v>1341</v>
      </c>
      <c r="G1377" s="194" t="s">
        <v>845</v>
      </c>
      <c r="H1377" s="7" t="s">
        <v>437</v>
      </c>
      <c r="I1377" s="260">
        <v>250</v>
      </c>
      <c r="J1377" s="260">
        <v>13999</v>
      </c>
      <c r="K1377" s="38">
        <v>3499750</v>
      </c>
      <c r="L1377" s="196" t="s">
        <v>169</v>
      </c>
      <c r="M1377" s="624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 t="shared" si="84"/>
        <v>8</v>
      </c>
      <c r="C1378" s="193">
        <v>41130</v>
      </c>
      <c r="D1378" s="193" t="s">
        <v>479</v>
      </c>
      <c r="E1378" s="193">
        <v>41130</v>
      </c>
      <c r="F1378" s="194" t="s">
        <v>567</v>
      </c>
      <c r="G1378" s="194" t="s">
        <v>845</v>
      </c>
      <c r="H1378" s="7" t="s">
        <v>437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IF(AND('331-CT'!$E$7=TH!H1378,OR(L1378="331",M1378="331")),"331",IF(AND(OR(L1378="131",M1378="131"),H1378='131-CT'!$E$7),"131",""))</f>
        <v>331</v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/>
      </c>
      <c r="B1379" s="36">
        <f t="shared" si="84"/>
        <v>8</v>
      </c>
      <c r="C1379" s="193">
        <v>41130</v>
      </c>
      <c r="D1379" s="193" t="s">
        <v>457</v>
      </c>
      <c r="E1379" s="193">
        <v>41130</v>
      </c>
      <c r="F1379" s="194" t="s">
        <v>401</v>
      </c>
      <c r="G1379" s="194" t="s">
        <v>845</v>
      </c>
      <c r="H1379" s="7" t="s">
        <v>437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>x</v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84"/>
        <v>8</v>
      </c>
      <c r="C1380" s="193">
        <v>41131</v>
      </c>
      <c r="D1380" s="193" t="s">
        <v>364</v>
      </c>
      <c r="E1380" s="193">
        <v>41131</v>
      </c>
      <c r="F1380" s="194" t="s">
        <v>366</v>
      </c>
      <c r="G1380" s="194" t="s">
        <v>362</v>
      </c>
      <c r="H1380" s="195" t="s">
        <v>701</v>
      </c>
      <c r="I1380" s="260"/>
      <c r="J1380" s="260"/>
      <c r="K1380" s="38">
        <v>8084780</v>
      </c>
      <c r="L1380" s="196" t="s">
        <v>24</v>
      </c>
      <c r="M1380" s="196" t="s">
        <v>284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 t="shared" si="84"/>
        <v>8</v>
      </c>
      <c r="C1381" s="193">
        <v>41131</v>
      </c>
      <c r="D1381" s="193" t="s">
        <v>365</v>
      </c>
      <c r="E1381" s="193">
        <v>41131</v>
      </c>
      <c r="F1381" s="194" t="s">
        <v>401</v>
      </c>
      <c r="G1381" s="194" t="s">
        <v>362</v>
      </c>
      <c r="H1381" s="7" t="s">
        <v>437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84"/>
        <v>8</v>
      </c>
      <c r="C1382" s="193">
        <v>41131</v>
      </c>
      <c r="D1382" s="193" t="s">
        <v>365</v>
      </c>
      <c r="E1382" s="193">
        <v>41131</v>
      </c>
      <c r="F1382" s="194" t="s">
        <v>367</v>
      </c>
      <c r="G1382" s="194" t="s">
        <v>362</v>
      </c>
      <c r="H1382" s="195"/>
      <c r="I1382" s="260"/>
      <c r="J1382" s="260"/>
      <c r="K1382" s="38">
        <v>40000</v>
      </c>
      <c r="L1382" s="883" t="s">
        <v>84</v>
      </c>
      <c r="M1382" s="196" t="s">
        <v>24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 t="shared" si="84"/>
        <v>8</v>
      </c>
      <c r="C1383" s="193">
        <v>41131</v>
      </c>
      <c r="D1383" s="193" t="s">
        <v>480</v>
      </c>
      <c r="E1383" s="193">
        <v>41131</v>
      </c>
      <c r="F1383" s="194" t="s">
        <v>1355</v>
      </c>
      <c r="G1383" s="194" t="s">
        <v>846</v>
      </c>
      <c r="H1383" s="7" t="s">
        <v>437</v>
      </c>
      <c r="I1383" s="260">
        <v>1000</v>
      </c>
      <c r="J1383" s="260">
        <v>21023</v>
      </c>
      <c r="K1383" s="38">
        <v>21023000</v>
      </c>
      <c r="L1383" s="196" t="s">
        <v>169</v>
      </c>
      <c r="M1383" s="624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 t="shared" si="84"/>
        <v>8</v>
      </c>
      <c r="C1384" s="193">
        <v>41131</v>
      </c>
      <c r="D1384" s="193" t="s">
        <v>480</v>
      </c>
      <c r="E1384" s="193">
        <v>41131</v>
      </c>
      <c r="F1384" s="194" t="s">
        <v>567</v>
      </c>
      <c r="G1384" s="194" t="s">
        <v>846</v>
      </c>
      <c r="H1384" s="7" t="s">
        <v>437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 t="shared" si="84"/>
        <v>8</v>
      </c>
      <c r="C1385" s="193">
        <v>41134</v>
      </c>
      <c r="D1385" s="193" t="s">
        <v>481</v>
      </c>
      <c r="E1385" s="193">
        <v>41134</v>
      </c>
      <c r="F1385" s="194" t="s">
        <v>1468</v>
      </c>
      <c r="G1385" s="194" t="s">
        <v>847</v>
      </c>
      <c r="H1385" s="7" t="s">
        <v>437</v>
      </c>
      <c r="I1385" s="260">
        <v>120</v>
      </c>
      <c r="J1385" s="260">
        <v>10287</v>
      </c>
      <c r="K1385" s="38">
        <v>1234440</v>
      </c>
      <c r="L1385" s="196" t="s">
        <v>169</v>
      </c>
      <c r="M1385" s="624" t="s">
        <v>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4"/>
        <v>8</v>
      </c>
      <c r="C1386" s="193">
        <v>41134</v>
      </c>
      <c r="D1386" s="193" t="s">
        <v>481</v>
      </c>
      <c r="E1386" s="193">
        <v>41134</v>
      </c>
      <c r="F1386" s="194" t="s">
        <v>567</v>
      </c>
      <c r="G1386" s="194" t="s">
        <v>847</v>
      </c>
      <c r="H1386" s="7" t="s">
        <v>437</v>
      </c>
      <c r="I1386" s="260"/>
      <c r="J1386" s="260"/>
      <c r="K1386" s="38">
        <v>123444</v>
      </c>
      <c r="L1386" s="883" t="s">
        <v>9</v>
      </c>
      <c r="M1386" s="624" t="s">
        <v>8</v>
      </c>
      <c r="N1386" s="52" t="str">
        <f>IF(AND('331-CT'!$E$7=TH!H1386,OR(L1386="331",M1386="331")),"331",IF(AND(OR(L1386="131",M1386="131"),H1386='131-CT'!$E$7),"131",""))</f>
        <v>331</v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 t="shared" si="84"/>
        <v>8</v>
      </c>
      <c r="C1387" s="193">
        <v>41134</v>
      </c>
      <c r="D1387" s="193" t="s">
        <v>458</v>
      </c>
      <c r="E1387" s="193">
        <v>41134</v>
      </c>
      <c r="F1387" s="194" t="s">
        <v>401</v>
      </c>
      <c r="G1387" s="194" t="s">
        <v>847</v>
      </c>
      <c r="H1387" s="7" t="s">
        <v>437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>x</v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/>
      </c>
      <c r="B1388" s="36">
        <f t="shared" si="84"/>
        <v>8</v>
      </c>
      <c r="C1388" s="193">
        <v>41135</v>
      </c>
      <c r="D1388" s="193" t="s">
        <v>1662</v>
      </c>
      <c r="E1388" s="193">
        <v>41135</v>
      </c>
      <c r="F1388" s="194" t="s">
        <v>397</v>
      </c>
      <c r="G1388" s="194" t="s">
        <v>362</v>
      </c>
      <c r="H1388" s="195" t="s">
        <v>685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>x</v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 t="shared" si="84"/>
        <v>8</v>
      </c>
      <c r="C1389" s="193">
        <v>41136</v>
      </c>
      <c r="D1389" s="193" t="s">
        <v>1664</v>
      </c>
      <c r="E1389" s="193">
        <v>41136</v>
      </c>
      <c r="F1389" s="194" t="s">
        <v>848</v>
      </c>
      <c r="G1389" s="194" t="s">
        <v>849</v>
      </c>
      <c r="H1389" s="195" t="s">
        <v>402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>x</v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/>
      </c>
      <c r="B1390" s="36">
        <f t="shared" si="84"/>
        <v>8</v>
      </c>
      <c r="C1390" s="193">
        <v>41136</v>
      </c>
      <c r="D1390" s="193" t="s">
        <v>1664</v>
      </c>
      <c r="E1390" s="193">
        <v>41136</v>
      </c>
      <c r="F1390" s="194" t="s">
        <v>373</v>
      </c>
      <c r="G1390" s="498" t="s">
        <v>849</v>
      </c>
      <c r="H1390" s="195" t="s">
        <v>402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>x</v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4"/>
        <v>8</v>
      </c>
      <c r="C1391" s="193">
        <v>41136</v>
      </c>
      <c r="D1391" s="193" t="s">
        <v>482</v>
      </c>
      <c r="E1391" s="193">
        <v>41136</v>
      </c>
      <c r="F1391" s="194" t="s">
        <v>1348</v>
      </c>
      <c r="G1391" s="498" t="s">
        <v>850</v>
      </c>
      <c r="H1391" s="7" t="s">
        <v>437</v>
      </c>
      <c r="I1391" s="260">
        <v>340</v>
      </c>
      <c r="J1391" s="260">
        <v>29411</v>
      </c>
      <c r="K1391" s="38">
        <v>9999740</v>
      </c>
      <c r="L1391" s="196" t="s">
        <v>169</v>
      </c>
      <c r="M1391" s="624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 t="shared" si="84"/>
        <v>8</v>
      </c>
      <c r="C1392" s="193">
        <v>41136</v>
      </c>
      <c r="D1392" s="193" t="s">
        <v>482</v>
      </c>
      <c r="E1392" s="193">
        <v>41136</v>
      </c>
      <c r="F1392" s="194" t="s">
        <v>1356</v>
      </c>
      <c r="G1392" s="194" t="s">
        <v>850</v>
      </c>
      <c r="H1392" s="7" t="s">
        <v>437</v>
      </c>
      <c r="I1392" s="260">
        <v>100</v>
      </c>
      <c r="J1392" s="260">
        <v>22601</v>
      </c>
      <c r="K1392" s="38">
        <v>2260100</v>
      </c>
      <c r="L1392" s="196" t="s">
        <v>169</v>
      </c>
      <c r="M1392" s="624" t="s">
        <v>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 t="shared" si="84"/>
        <v>8</v>
      </c>
      <c r="C1393" s="193">
        <v>41136</v>
      </c>
      <c r="D1393" s="193" t="s">
        <v>482</v>
      </c>
      <c r="E1393" s="193">
        <v>41136</v>
      </c>
      <c r="F1393" s="194" t="s">
        <v>567</v>
      </c>
      <c r="G1393" s="194" t="s">
        <v>850</v>
      </c>
      <c r="H1393" s="7" t="s">
        <v>437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IF(AND('331-CT'!$E$7=TH!H1393,OR(L1393="331",M1393="331")),"331",IF(AND(OR(L1393="131",M1393="131"),H1393='131-CT'!$E$7),"131",""))</f>
        <v>331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/>
      </c>
      <c r="B1394" s="36">
        <f t="shared" si="84"/>
        <v>8</v>
      </c>
      <c r="C1394" s="193">
        <v>41136</v>
      </c>
      <c r="D1394" s="193" t="s">
        <v>1666</v>
      </c>
      <c r="E1394" s="193">
        <v>41136</v>
      </c>
      <c r="F1394" s="194" t="s">
        <v>401</v>
      </c>
      <c r="G1394" s="194" t="s">
        <v>850</v>
      </c>
      <c r="H1394" s="7" t="s">
        <v>437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>x</v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 t="shared" si="84"/>
        <v>8</v>
      </c>
      <c r="C1395" s="193">
        <f>E1395</f>
        <v>41136</v>
      </c>
      <c r="D1395" s="193" t="s">
        <v>1611</v>
      </c>
      <c r="E1395" s="193">
        <v>41136</v>
      </c>
      <c r="F1395" s="305" t="s">
        <v>1159</v>
      </c>
      <c r="G1395" s="498" t="s">
        <v>1053</v>
      </c>
      <c r="H1395" s="7" t="s">
        <v>501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284</v>
      </c>
      <c r="M1395" s="196" t="s">
        <v>185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213"/>
      <c r="AB1395" s="213"/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 t="shared" si="84"/>
        <v>8</v>
      </c>
      <c r="C1396" s="193">
        <f>E1396</f>
        <v>41136</v>
      </c>
      <c r="D1396" s="193" t="s">
        <v>1611</v>
      </c>
      <c r="E1396" s="193">
        <v>41136</v>
      </c>
      <c r="F1396" s="194" t="s">
        <v>556</v>
      </c>
      <c r="G1396" s="498" t="s">
        <v>1053</v>
      </c>
      <c r="H1396" s="7" t="s">
        <v>501</v>
      </c>
      <c r="I1396" s="260"/>
      <c r="J1396" s="260"/>
      <c r="K1396" s="38">
        <v>1116160</v>
      </c>
      <c r="L1396" s="196" t="s">
        <v>284</v>
      </c>
      <c r="M1396" s="196" t="s">
        <v>496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 t="shared" si="84"/>
        <v>8</v>
      </c>
      <c r="C1397" s="193">
        <v>41137</v>
      </c>
      <c r="D1397" s="193" t="s">
        <v>483</v>
      </c>
      <c r="E1397" s="193">
        <v>41137</v>
      </c>
      <c r="F1397" s="194" t="s">
        <v>851</v>
      </c>
      <c r="G1397" s="194" t="s">
        <v>554</v>
      </c>
      <c r="H1397" s="195" t="s">
        <v>852</v>
      </c>
      <c r="I1397" s="260">
        <v>500</v>
      </c>
      <c r="J1397" s="260">
        <v>13125</v>
      </c>
      <c r="K1397" s="38">
        <v>6562500</v>
      </c>
      <c r="L1397" s="196" t="s">
        <v>169</v>
      </c>
      <c r="M1397" s="624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 t="shared" si="84"/>
        <v>8</v>
      </c>
      <c r="C1398" s="193">
        <v>41137</v>
      </c>
      <c r="D1398" s="193" t="s">
        <v>483</v>
      </c>
      <c r="E1398" s="193">
        <v>41137</v>
      </c>
      <c r="F1398" s="194" t="s">
        <v>853</v>
      </c>
      <c r="G1398" s="498" t="s">
        <v>554</v>
      </c>
      <c r="H1398" s="195" t="s">
        <v>852</v>
      </c>
      <c r="I1398" s="260">
        <v>500</v>
      </c>
      <c r="J1398" s="260">
        <v>10863</v>
      </c>
      <c r="K1398" s="38">
        <v>5431500</v>
      </c>
      <c r="L1398" s="196" t="s">
        <v>169</v>
      </c>
      <c r="M1398" s="624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4"/>
        <v>8</v>
      </c>
      <c r="C1399" s="193">
        <v>41137</v>
      </c>
      <c r="D1399" s="193" t="s">
        <v>483</v>
      </c>
      <c r="E1399" s="193">
        <v>41137</v>
      </c>
      <c r="F1399" s="194" t="s">
        <v>854</v>
      </c>
      <c r="G1399" s="498" t="s">
        <v>554</v>
      </c>
      <c r="H1399" s="195" t="s">
        <v>852</v>
      </c>
      <c r="I1399" s="260">
        <v>1000</v>
      </c>
      <c r="J1399" s="260">
        <v>4600</v>
      </c>
      <c r="K1399" s="38">
        <v>4600000</v>
      </c>
      <c r="L1399" s="196" t="s">
        <v>169</v>
      </c>
      <c r="M1399" s="624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 t="shared" si="84"/>
        <v>8</v>
      </c>
      <c r="C1400" s="193">
        <v>41137</v>
      </c>
      <c r="D1400" s="193" t="s">
        <v>483</v>
      </c>
      <c r="E1400" s="193">
        <v>41137</v>
      </c>
      <c r="F1400" s="194" t="s">
        <v>855</v>
      </c>
      <c r="G1400" s="498" t="s">
        <v>554</v>
      </c>
      <c r="H1400" s="195" t="s">
        <v>852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/>
      </c>
      <c r="B1401" s="36">
        <f t="shared" si="84"/>
        <v>8</v>
      </c>
      <c r="C1401" s="193">
        <v>41137</v>
      </c>
      <c r="D1401" s="193" t="s">
        <v>1667</v>
      </c>
      <c r="E1401" s="193">
        <v>41137</v>
      </c>
      <c r="F1401" s="194" t="s">
        <v>401</v>
      </c>
      <c r="G1401" s="498" t="s">
        <v>554</v>
      </c>
      <c r="H1401" s="195" t="s">
        <v>852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>x</v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4"/>
        <v>8</v>
      </c>
      <c r="C1402" s="193">
        <f t="shared" ref="C1402:C1410" si="85">E1402</f>
        <v>41137</v>
      </c>
      <c r="D1402" s="193" t="s">
        <v>1612</v>
      </c>
      <c r="E1402" s="193">
        <v>41137</v>
      </c>
      <c r="F1402" s="191" t="s">
        <v>1147</v>
      </c>
      <c r="G1402" s="498" t="s">
        <v>1054</v>
      </c>
      <c r="H1402" s="195" t="s">
        <v>911</v>
      </c>
      <c r="I1402" s="260">
        <v>507</v>
      </c>
      <c r="J1402" s="260">
        <v>11020</v>
      </c>
      <c r="K1402" s="38">
        <f>ROUND(I1402*J1402,0)</f>
        <v>5587140</v>
      </c>
      <c r="L1402" s="196" t="s">
        <v>284</v>
      </c>
      <c r="M1402" s="196" t="s">
        <v>185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 t="shared" si="84"/>
        <v>8</v>
      </c>
      <c r="C1403" s="193">
        <f t="shared" si="85"/>
        <v>41137</v>
      </c>
      <c r="D1403" s="193" t="s">
        <v>1612</v>
      </c>
      <c r="E1403" s="193">
        <v>41137</v>
      </c>
      <c r="F1403" s="194" t="s">
        <v>1152</v>
      </c>
      <c r="G1403" s="498" t="s">
        <v>1054</v>
      </c>
      <c r="H1403" s="195" t="s">
        <v>911</v>
      </c>
      <c r="I1403" s="260">
        <v>203</v>
      </c>
      <c r="J1403" s="260">
        <v>7235</v>
      </c>
      <c r="K1403" s="38">
        <f>ROUND(I1403*J1403,0)</f>
        <v>1468705</v>
      </c>
      <c r="L1403" s="196" t="s">
        <v>284</v>
      </c>
      <c r="M1403" s="196" t="s">
        <v>185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4"/>
        <v>8</v>
      </c>
      <c r="C1404" s="193">
        <f t="shared" si="85"/>
        <v>41137</v>
      </c>
      <c r="D1404" s="193" t="s">
        <v>1612</v>
      </c>
      <c r="E1404" s="193">
        <v>41137</v>
      </c>
      <c r="F1404" s="194" t="s">
        <v>556</v>
      </c>
      <c r="G1404" s="498" t="s">
        <v>1054</v>
      </c>
      <c r="H1404" s="195" t="s">
        <v>911</v>
      </c>
      <c r="I1404" s="260"/>
      <c r="J1404" s="260"/>
      <c r="K1404" s="38">
        <v>705585</v>
      </c>
      <c r="L1404" s="196" t="s">
        <v>284</v>
      </c>
      <c r="M1404" s="196" t="s">
        <v>496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/>
      </c>
      <c r="B1405" s="36">
        <f t="shared" si="84"/>
        <v>8</v>
      </c>
      <c r="C1405" s="193">
        <f t="shared" si="85"/>
        <v>41137</v>
      </c>
      <c r="D1405" s="193" t="s">
        <v>1651</v>
      </c>
      <c r="E1405" s="193">
        <v>41137</v>
      </c>
      <c r="F1405" s="194" t="s">
        <v>366</v>
      </c>
      <c r="G1405" s="498" t="s">
        <v>1054</v>
      </c>
      <c r="H1405" s="195" t="s">
        <v>911</v>
      </c>
      <c r="I1405" s="260"/>
      <c r="J1405" s="260"/>
      <c r="K1405" s="38">
        <v>7761430</v>
      </c>
      <c r="L1405" s="196" t="s">
        <v>48</v>
      </c>
      <c r="M1405" s="196" t="s">
        <v>284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>x</v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 t="shared" si="84"/>
        <v>8</v>
      </c>
      <c r="C1406" s="193">
        <f t="shared" si="85"/>
        <v>41137</v>
      </c>
      <c r="D1406" s="193" t="s">
        <v>1613</v>
      </c>
      <c r="E1406" s="193">
        <v>41137</v>
      </c>
      <c r="F1406" s="194" t="s">
        <v>1055</v>
      </c>
      <c r="G1406" s="498" t="s">
        <v>1056</v>
      </c>
      <c r="H1406" s="195" t="s">
        <v>874</v>
      </c>
      <c r="I1406" s="260">
        <v>3903</v>
      </c>
      <c r="J1406" s="260">
        <v>6580</v>
      </c>
      <c r="K1406" s="38">
        <f>ROUND(I1406*J1406,0)</f>
        <v>25681740</v>
      </c>
      <c r="L1406" s="196" t="s">
        <v>284</v>
      </c>
      <c r="M1406" s="196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213"/>
      <c r="AB1406" s="213"/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4"/>
        <v>8</v>
      </c>
      <c r="C1407" s="193">
        <f t="shared" si="85"/>
        <v>41137</v>
      </c>
      <c r="D1407" s="193" t="s">
        <v>1613</v>
      </c>
      <c r="E1407" s="193">
        <v>41137</v>
      </c>
      <c r="F1407" s="194" t="s">
        <v>1057</v>
      </c>
      <c r="G1407" s="498" t="s">
        <v>1056</v>
      </c>
      <c r="H1407" s="195" t="s">
        <v>874</v>
      </c>
      <c r="I1407" s="260">
        <v>3010</v>
      </c>
      <c r="J1407" s="260">
        <v>7100</v>
      </c>
      <c r="K1407" s="38">
        <f>ROUND(I1407*J1407,0)</f>
        <v>21371000</v>
      </c>
      <c r="L1407" s="196" t="s">
        <v>284</v>
      </c>
      <c r="M1407" s="196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84"/>
        <v>8</v>
      </c>
      <c r="C1408" s="193">
        <f t="shared" si="85"/>
        <v>41137</v>
      </c>
      <c r="D1408" s="193" t="s">
        <v>1613</v>
      </c>
      <c r="E1408" s="193">
        <v>41137</v>
      </c>
      <c r="F1408" s="194" t="s">
        <v>1058</v>
      </c>
      <c r="G1408" s="498" t="s">
        <v>1056</v>
      </c>
      <c r="H1408" s="195" t="s">
        <v>874</v>
      </c>
      <c r="I1408" s="260">
        <v>310</v>
      </c>
      <c r="J1408" s="260">
        <v>7300</v>
      </c>
      <c r="K1408" s="38">
        <f>ROUND(I1408*J1408,0)</f>
        <v>2263000</v>
      </c>
      <c r="L1408" s="196" t="s">
        <v>284</v>
      </c>
      <c r="M1408" s="196" t="s">
        <v>185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 t="shared" si="84"/>
        <v>8</v>
      </c>
      <c r="C1409" s="193">
        <f t="shared" si="85"/>
        <v>41137</v>
      </c>
      <c r="D1409" s="193" t="s">
        <v>1613</v>
      </c>
      <c r="E1409" s="193">
        <v>41137</v>
      </c>
      <c r="F1409" s="194" t="s">
        <v>1059</v>
      </c>
      <c r="G1409" s="498" t="s">
        <v>1056</v>
      </c>
      <c r="H1409" s="195" t="s">
        <v>874</v>
      </c>
      <c r="I1409" s="260">
        <v>252</v>
      </c>
      <c r="J1409" s="260">
        <v>6580</v>
      </c>
      <c r="K1409" s="38">
        <f>ROUND(I1409*J1409,0)</f>
        <v>1658160</v>
      </c>
      <c r="L1409" s="196" t="s">
        <v>284</v>
      </c>
      <c r="M1409" s="196" t="s">
        <v>185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 t="shared" si="84"/>
        <v>8</v>
      </c>
      <c r="C1410" s="193">
        <f t="shared" si="85"/>
        <v>41137</v>
      </c>
      <c r="D1410" s="193" t="s">
        <v>1613</v>
      </c>
      <c r="E1410" s="193">
        <v>41137</v>
      </c>
      <c r="F1410" s="194" t="s">
        <v>556</v>
      </c>
      <c r="G1410" s="498" t="s">
        <v>1056</v>
      </c>
      <c r="H1410" s="195" t="s">
        <v>874</v>
      </c>
      <c r="I1410" s="260"/>
      <c r="J1410" s="260"/>
      <c r="K1410" s="38">
        <v>5097390</v>
      </c>
      <c r="L1410" s="196" t="s">
        <v>284</v>
      </c>
      <c r="M1410" s="196" t="s">
        <v>496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/>
      </c>
      <c r="B1411" s="36">
        <f t="shared" si="84"/>
        <v>8</v>
      </c>
      <c r="C1411" s="193">
        <v>41139</v>
      </c>
      <c r="D1411" s="193" t="s">
        <v>1668</v>
      </c>
      <c r="E1411" s="193">
        <v>41139</v>
      </c>
      <c r="F1411" s="194" t="s">
        <v>397</v>
      </c>
      <c r="G1411" s="498" t="s">
        <v>362</v>
      </c>
      <c r="H1411" s="195" t="s">
        <v>685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>x</v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84"/>
        <v>8</v>
      </c>
      <c r="C1412" s="193">
        <v>41139</v>
      </c>
      <c r="D1412" s="193" t="s">
        <v>484</v>
      </c>
      <c r="E1412" s="193">
        <v>41139</v>
      </c>
      <c r="F1412" s="194" t="s">
        <v>1357</v>
      </c>
      <c r="G1412" s="498" t="s">
        <v>856</v>
      </c>
      <c r="H1412" s="7" t="s">
        <v>437</v>
      </c>
      <c r="I1412" s="260">
        <v>200</v>
      </c>
      <c r="J1412" s="260">
        <v>18314</v>
      </c>
      <c r="K1412" s="38">
        <v>3662800</v>
      </c>
      <c r="L1412" s="196" t="s">
        <v>169</v>
      </c>
      <c r="M1412" s="624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4"/>
        <v>8</v>
      </c>
      <c r="C1413" s="193">
        <v>41139</v>
      </c>
      <c r="D1413" s="193" t="s">
        <v>484</v>
      </c>
      <c r="E1413" s="193">
        <v>41139</v>
      </c>
      <c r="F1413" s="194" t="s">
        <v>1358</v>
      </c>
      <c r="G1413" s="498" t="s">
        <v>856</v>
      </c>
      <c r="H1413" s="7" t="s">
        <v>437</v>
      </c>
      <c r="I1413" s="260">
        <v>50</v>
      </c>
      <c r="J1413" s="260">
        <v>12635</v>
      </c>
      <c r="K1413" s="38">
        <v>631750</v>
      </c>
      <c r="L1413" s="196" t="s">
        <v>169</v>
      </c>
      <c r="M1413" s="624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 t="shared" si="84"/>
        <v>8</v>
      </c>
      <c r="C1414" s="193">
        <v>41139</v>
      </c>
      <c r="D1414" s="193" t="s">
        <v>484</v>
      </c>
      <c r="E1414" s="193">
        <v>41139</v>
      </c>
      <c r="F1414" s="194" t="s">
        <v>1291</v>
      </c>
      <c r="G1414" s="498" t="s">
        <v>856</v>
      </c>
      <c r="H1414" s="7" t="s">
        <v>437</v>
      </c>
      <c r="I1414" s="260">
        <v>1520</v>
      </c>
      <c r="J1414" s="260">
        <v>23149</v>
      </c>
      <c r="K1414" s="38">
        <v>35186480</v>
      </c>
      <c r="L1414" s="196" t="s">
        <v>169</v>
      </c>
      <c r="M1414" s="624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 t="shared" si="84"/>
        <v>8</v>
      </c>
      <c r="C1415" s="193">
        <v>41139</v>
      </c>
      <c r="D1415" s="193" t="s">
        <v>484</v>
      </c>
      <c r="E1415" s="193">
        <v>41139</v>
      </c>
      <c r="F1415" s="194" t="s">
        <v>567</v>
      </c>
      <c r="G1415" s="498" t="s">
        <v>856</v>
      </c>
      <c r="H1415" s="7" t="s">
        <v>437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 t="shared" si="84"/>
        <v>8</v>
      </c>
      <c r="C1416" s="193">
        <v>41141</v>
      </c>
      <c r="D1416" s="193" t="s">
        <v>1670</v>
      </c>
      <c r="E1416" s="193">
        <v>41141</v>
      </c>
      <c r="F1416" s="194" t="s">
        <v>397</v>
      </c>
      <c r="G1416" s="498" t="s">
        <v>362</v>
      </c>
      <c r="H1416" s="195" t="s">
        <v>685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>x</v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 t="shared" si="84"/>
        <v>8</v>
      </c>
      <c r="C1417" s="193">
        <v>41141</v>
      </c>
      <c r="D1417" s="193" t="s">
        <v>1671</v>
      </c>
      <c r="E1417" s="193">
        <v>41141</v>
      </c>
      <c r="F1417" s="194" t="s">
        <v>572</v>
      </c>
      <c r="G1417" s="194" t="s">
        <v>857</v>
      </c>
      <c r="H1417" s="195" t="s">
        <v>574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>x</v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/>
      </c>
      <c r="B1418" s="36">
        <f t="shared" si="84"/>
        <v>8</v>
      </c>
      <c r="C1418" s="193">
        <v>41141</v>
      </c>
      <c r="D1418" s="193" t="s">
        <v>1671</v>
      </c>
      <c r="E1418" s="193">
        <v>41141</v>
      </c>
      <c r="F1418" s="194" t="s">
        <v>575</v>
      </c>
      <c r="G1418" s="194" t="s">
        <v>857</v>
      </c>
      <c r="H1418" s="195" t="s">
        <v>574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>x</v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 t="shared" si="84"/>
        <v>8</v>
      </c>
      <c r="C1419" s="193">
        <v>41142</v>
      </c>
      <c r="D1419" s="193" t="s">
        <v>364</v>
      </c>
      <c r="E1419" s="193">
        <v>41142</v>
      </c>
      <c r="F1419" s="194" t="s">
        <v>366</v>
      </c>
      <c r="G1419" s="498" t="s">
        <v>362</v>
      </c>
      <c r="H1419" s="195" t="s">
        <v>858</v>
      </c>
      <c r="I1419" s="260"/>
      <c r="J1419" s="260"/>
      <c r="K1419" s="38">
        <v>5869600</v>
      </c>
      <c r="L1419" s="196" t="s">
        <v>24</v>
      </c>
      <c r="M1419" s="196" t="s">
        <v>284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 t="shared" si="84"/>
        <v>8</v>
      </c>
      <c r="C1420" s="193">
        <v>41142</v>
      </c>
      <c r="D1420" s="193" t="s">
        <v>365</v>
      </c>
      <c r="E1420" s="193">
        <v>41142</v>
      </c>
      <c r="F1420" s="194" t="s">
        <v>401</v>
      </c>
      <c r="G1420" s="498" t="s">
        <v>362</v>
      </c>
      <c r="H1420" s="7" t="s">
        <v>437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4"/>
        <v>8</v>
      </c>
      <c r="C1421" s="193">
        <v>41142</v>
      </c>
      <c r="D1421" s="193" t="s">
        <v>365</v>
      </c>
      <c r="E1421" s="193">
        <v>41142</v>
      </c>
      <c r="F1421" s="194" t="s">
        <v>367</v>
      </c>
      <c r="G1421" s="498" t="s">
        <v>362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 t="shared" si="84"/>
        <v>8</v>
      </c>
      <c r="C1422" s="193">
        <v>41143</v>
      </c>
      <c r="D1422" s="193" t="s">
        <v>1675</v>
      </c>
      <c r="E1422" s="193">
        <v>41143</v>
      </c>
      <c r="F1422" s="194" t="s">
        <v>859</v>
      </c>
      <c r="G1422" s="498" t="s">
        <v>860</v>
      </c>
      <c r="H1422" s="195" t="s">
        <v>402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>x</v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4"/>
        <v>8</v>
      </c>
      <c r="C1423" s="193">
        <v>41143</v>
      </c>
      <c r="D1423" s="193" t="s">
        <v>1675</v>
      </c>
      <c r="E1423" s="193">
        <v>41143</v>
      </c>
      <c r="F1423" s="194" t="s">
        <v>373</v>
      </c>
      <c r="G1423" s="498" t="s">
        <v>860</v>
      </c>
      <c r="H1423" s="195" t="s">
        <v>402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>x</v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 t="shared" si="84"/>
        <v>8</v>
      </c>
      <c r="C1424" s="193">
        <v>41144</v>
      </c>
      <c r="D1424" s="193" t="s">
        <v>485</v>
      </c>
      <c r="E1424" s="193">
        <v>41144</v>
      </c>
      <c r="F1424" s="194" t="s">
        <v>1341</v>
      </c>
      <c r="G1424" s="498" t="s">
        <v>861</v>
      </c>
      <c r="H1424" s="7" t="s">
        <v>437</v>
      </c>
      <c r="I1424" s="260">
        <v>500</v>
      </c>
      <c r="J1424" s="260">
        <v>13999</v>
      </c>
      <c r="K1424" s="38">
        <v>6999500</v>
      </c>
      <c r="L1424" s="196" t="s">
        <v>169</v>
      </c>
      <c r="M1424" s="624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 t="shared" si="84"/>
        <v>8</v>
      </c>
      <c r="C1425" s="193">
        <v>41144</v>
      </c>
      <c r="D1425" s="193" t="s">
        <v>485</v>
      </c>
      <c r="E1425" s="193">
        <v>41144</v>
      </c>
      <c r="F1425" s="194" t="s">
        <v>1348</v>
      </c>
      <c r="G1425" s="498" t="s">
        <v>861</v>
      </c>
      <c r="H1425" s="7" t="s">
        <v>437</v>
      </c>
      <c r="I1425" s="260">
        <v>1000</v>
      </c>
      <c r="J1425" s="260">
        <v>34944</v>
      </c>
      <c r="K1425" s="38">
        <v>34944000</v>
      </c>
      <c r="L1425" s="196" t="s">
        <v>169</v>
      </c>
      <c r="M1425" s="624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 t="shared" si="84"/>
        <v>8</v>
      </c>
      <c r="C1426" s="193">
        <v>41144</v>
      </c>
      <c r="D1426" s="193" t="s">
        <v>485</v>
      </c>
      <c r="E1426" s="193">
        <v>41144</v>
      </c>
      <c r="F1426" s="194" t="s">
        <v>1300</v>
      </c>
      <c r="G1426" s="498" t="s">
        <v>861</v>
      </c>
      <c r="H1426" s="7" t="s">
        <v>437</v>
      </c>
      <c r="I1426" s="260">
        <v>1000</v>
      </c>
      <c r="J1426" s="260">
        <v>18306</v>
      </c>
      <c r="K1426" s="38">
        <v>18306000</v>
      </c>
      <c r="L1426" s="196" t="s">
        <v>169</v>
      </c>
      <c r="M1426" s="624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 t="shared" si="84"/>
        <v>8</v>
      </c>
      <c r="C1427" s="193">
        <v>41144</v>
      </c>
      <c r="D1427" s="193" t="s">
        <v>485</v>
      </c>
      <c r="E1427" s="193">
        <v>41144</v>
      </c>
      <c r="F1427" s="194" t="s">
        <v>567</v>
      </c>
      <c r="G1427" s="498" t="s">
        <v>861</v>
      </c>
      <c r="H1427" s="7" t="s">
        <v>437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4"/>
        <v>8</v>
      </c>
      <c r="C1428" s="193">
        <v>41145</v>
      </c>
      <c r="D1428" s="193" t="s">
        <v>486</v>
      </c>
      <c r="E1428" s="193">
        <v>41145</v>
      </c>
      <c r="F1428" s="194" t="s">
        <v>1291</v>
      </c>
      <c r="G1428" s="498" t="s">
        <v>862</v>
      </c>
      <c r="H1428" s="7" t="s">
        <v>437</v>
      </c>
      <c r="I1428" s="260">
        <v>2000</v>
      </c>
      <c r="J1428" s="260">
        <v>23149</v>
      </c>
      <c r="K1428" s="38">
        <v>46298000</v>
      </c>
      <c r="L1428" s="196" t="s">
        <v>169</v>
      </c>
      <c r="M1428" s="624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 t="shared" si="84"/>
        <v>8</v>
      </c>
      <c r="C1429" s="193">
        <v>41145</v>
      </c>
      <c r="D1429" s="193" t="s">
        <v>486</v>
      </c>
      <c r="E1429" s="193">
        <v>41145</v>
      </c>
      <c r="F1429" s="194" t="s">
        <v>567</v>
      </c>
      <c r="G1429" s="498" t="s">
        <v>862</v>
      </c>
      <c r="H1429" s="7" t="s">
        <v>437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 t="shared" si="84"/>
        <v>8</v>
      </c>
      <c r="C1430" s="193">
        <v>41146</v>
      </c>
      <c r="D1430" s="193" t="s">
        <v>364</v>
      </c>
      <c r="E1430" s="193">
        <v>41146</v>
      </c>
      <c r="F1430" s="194" t="s">
        <v>399</v>
      </c>
      <c r="G1430" s="498" t="s">
        <v>362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ref="B1431:B1494" si="86">IF(C1431&lt;&gt;"",MONTH(C1431),"")</f>
        <v>8</v>
      </c>
      <c r="C1431" s="193">
        <v>41146</v>
      </c>
      <c r="D1431" s="193" t="s">
        <v>487</v>
      </c>
      <c r="E1431" s="193">
        <v>41146</v>
      </c>
      <c r="F1431" s="194" t="s">
        <v>1293</v>
      </c>
      <c r="G1431" s="498" t="s">
        <v>863</v>
      </c>
      <c r="H1431" s="7" t="s">
        <v>437</v>
      </c>
      <c r="I1431" s="260">
        <v>150</v>
      </c>
      <c r="J1431" s="260">
        <v>27900</v>
      </c>
      <c r="K1431" s="38">
        <v>4185000</v>
      </c>
      <c r="L1431" s="196" t="s">
        <v>169</v>
      </c>
      <c r="M1431" s="624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6"/>
        <v>8</v>
      </c>
      <c r="C1432" s="193">
        <v>41146</v>
      </c>
      <c r="D1432" s="193" t="s">
        <v>487</v>
      </c>
      <c r="E1432" s="193">
        <v>41146</v>
      </c>
      <c r="F1432" s="194" t="s">
        <v>1359</v>
      </c>
      <c r="G1432" s="498" t="s">
        <v>863</v>
      </c>
      <c r="H1432" s="7" t="s">
        <v>437</v>
      </c>
      <c r="I1432" s="260">
        <v>150</v>
      </c>
      <c r="J1432" s="260">
        <v>22800</v>
      </c>
      <c r="K1432" s="38">
        <v>3420000</v>
      </c>
      <c r="L1432" s="196" t="s">
        <v>169</v>
      </c>
      <c r="M1432" s="624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 t="shared" si="86"/>
        <v>8</v>
      </c>
      <c r="C1433" s="193">
        <v>41146</v>
      </c>
      <c r="D1433" s="193" t="s">
        <v>487</v>
      </c>
      <c r="E1433" s="193">
        <v>41146</v>
      </c>
      <c r="F1433" s="194" t="s">
        <v>567</v>
      </c>
      <c r="G1433" s="498" t="s">
        <v>863</v>
      </c>
      <c r="H1433" s="7" t="s">
        <v>437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/>
      </c>
      <c r="B1434" s="36">
        <f t="shared" si="86"/>
        <v>8</v>
      </c>
      <c r="C1434" s="193">
        <v>41146</v>
      </c>
      <c r="D1434" s="193" t="s">
        <v>1676</v>
      </c>
      <c r="E1434" s="193">
        <v>41146</v>
      </c>
      <c r="F1434" s="194" t="s">
        <v>401</v>
      </c>
      <c r="G1434" s="498" t="s">
        <v>863</v>
      </c>
      <c r="H1434" s="7" t="s">
        <v>437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>x</v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 t="shared" si="86"/>
        <v>8</v>
      </c>
      <c r="C1435" s="193">
        <v>41148</v>
      </c>
      <c r="D1435" s="193" t="s">
        <v>488</v>
      </c>
      <c r="E1435" s="193">
        <v>41148</v>
      </c>
      <c r="F1435" s="194" t="s">
        <v>1360</v>
      </c>
      <c r="G1435" s="498" t="s">
        <v>864</v>
      </c>
      <c r="H1435" s="7" t="s">
        <v>437</v>
      </c>
      <c r="I1435" s="260">
        <v>500</v>
      </c>
      <c r="J1435" s="260">
        <v>18746</v>
      </c>
      <c r="K1435" s="38">
        <v>9373000</v>
      </c>
      <c r="L1435" s="196" t="s">
        <v>169</v>
      </c>
      <c r="M1435" s="624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 t="shared" si="86"/>
        <v>8</v>
      </c>
      <c r="C1436" s="193">
        <v>41148</v>
      </c>
      <c r="D1436" s="193" t="s">
        <v>488</v>
      </c>
      <c r="E1436" s="193">
        <v>41148</v>
      </c>
      <c r="F1436" s="194" t="s">
        <v>1343</v>
      </c>
      <c r="G1436" s="194" t="s">
        <v>864</v>
      </c>
      <c r="H1436" s="7" t="s">
        <v>437</v>
      </c>
      <c r="I1436" s="260">
        <v>210</v>
      </c>
      <c r="J1436" s="260">
        <v>13971</v>
      </c>
      <c r="K1436" s="38">
        <v>2933910</v>
      </c>
      <c r="L1436" s="196" t="s">
        <v>169</v>
      </c>
      <c r="M1436" s="624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 t="shared" si="86"/>
        <v>8</v>
      </c>
      <c r="C1437" s="193">
        <v>41148</v>
      </c>
      <c r="D1437" s="193" t="s">
        <v>488</v>
      </c>
      <c r="E1437" s="193">
        <v>41148</v>
      </c>
      <c r="F1437" s="194" t="s">
        <v>567</v>
      </c>
      <c r="G1437" s="194" t="s">
        <v>864</v>
      </c>
      <c r="H1437" s="7" t="s">
        <v>437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si="86"/>
        <v>8</v>
      </c>
      <c r="C1438" s="193">
        <v>41148</v>
      </c>
      <c r="D1438" s="193" t="s">
        <v>1677</v>
      </c>
      <c r="E1438" s="193">
        <v>41148</v>
      </c>
      <c r="F1438" s="194" t="s">
        <v>401</v>
      </c>
      <c r="G1438" s="194" t="s">
        <v>864</v>
      </c>
      <c r="H1438" s="7" t="s">
        <v>437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>x</v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 t="shared" si="86"/>
        <v>8</v>
      </c>
      <c r="C1439" s="193">
        <v>41149</v>
      </c>
      <c r="D1439" s="193" t="s">
        <v>1691</v>
      </c>
      <c r="E1439" s="193">
        <v>41149</v>
      </c>
      <c r="F1439" s="194" t="s">
        <v>397</v>
      </c>
      <c r="G1439" s="194" t="s">
        <v>362</v>
      </c>
      <c r="H1439" s="195" t="s">
        <v>685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>x</v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86"/>
        <v>8</v>
      </c>
      <c r="C1440" s="193">
        <v>41149</v>
      </c>
      <c r="D1440" s="193" t="s">
        <v>1691</v>
      </c>
      <c r="E1440" s="193">
        <v>41149</v>
      </c>
      <c r="F1440" s="194" t="s">
        <v>397</v>
      </c>
      <c r="G1440" s="194" t="s">
        <v>362</v>
      </c>
      <c r="H1440" s="195" t="s">
        <v>685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>x</v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 t="shared" si="86"/>
        <v>8</v>
      </c>
      <c r="C1441" s="193">
        <v>41150</v>
      </c>
      <c r="D1441" s="193" t="s">
        <v>489</v>
      </c>
      <c r="E1441" s="193">
        <v>41150</v>
      </c>
      <c r="F1441" s="194" t="s">
        <v>1411</v>
      </c>
      <c r="G1441" s="194" t="s">
        <v>865</v>
      </c>
      <c r="H1441" s="7" t="s">
        <v>437</v>
      </c>
      <c r="I1441" s="260">
        <v>250</v>
      </c>
      <c r="J1441" s="260">
        <v>8505</v>
      </c>
      <c r="K1441" s="38">
        <v>2126250</v>
      </c>
      <c r="L1441" s="196" t="s">
        <v>169</v>
      </c>
      <c r="M1441" s="624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86"/>
        <v>8</v>
      </c>
      <c r="C1442" s="193">
        <v>41150</v>
      </c>
      <c r="D1442" s="193" t="s">
        <v>489</v>
      </c>
      <c r="E1442" s="193">
        <v>41150</v>
      </c>
      <c r="F1442" s="194" t="s">
        <v>1457</v>
      </c>
      <c r="G1442" s="194" t="s">
        <v>865</v>
      </c>
      <c r="H1442" s="7" t="s">
        <v>437</v>
      </c>
      <c r="I1442" s="262">
        <v>350</v>
      </c>
      <c r="J1442" s="262">
        <v>13507</v>
      </c>
      <c r="K1442" s="38">
        <v>4727450</v>
      </c>
      <c r="L1442" s="196" t="s">
        <v>169</v>
      </c>
      <c r="M1442" s="624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 t="shared" si="86"/>
        <v>8</v>
      </c>
      <c r="C1443" s="193">
        <v>41150</v>
      </c>
      <c r="D1443" s="193" t="s">
        <v>489</v>
      </c>
      <c r="E1443" s="193">
        <v>41150</v>
      </c>
      <c r="F1443" s="194" t="s">
        <v>1469</v>
      </c>
      <c r="G1443" s="194" t="s">
        <v>865</v>
      </c>
      <c r="H1443" s="7" t="s">
        <v>437</v>
      </c>
      <c r="I1443" s="260">
        <v>350</v>
      </c>
      <c r="J1443" s="260">
        <v>19499</v>
      </c>
      <c r="K1443" s="38">
        <v>6824650</v>
      </c>
      <c r="L1443" s="196" t="s">
        <v>169</v>
      </c>
      <c r="M1443" s="624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 t="shared" si="86"/>
        <v>8</v>
      </c>
      <c r="C1444" s="193">
        <v>41150</v>
      </c>
      <c r="D1444" s="193" t="s">
        <v>489</v>
      </c>
      <c r="E1444" s="193">
        <v>41150</v>
      </c>
      <c r="F1444" s="194" t="s">
        <v>1352</v>
      </c>
      <c r="G1444" s="194" t="s">
        <v>865</v>
      </c>
      <c r="H1444" s="7" t="s">
        <v>437</v>
      </c>
      <c r="I1444" s="260">
        <v>200</v>
      </c>
      <c r="J1444" s="260">
        <v>20992</v>
      </c>
      <c r="K1444" s="38">
        <v>4198400</v>
      </c>
      <c r="L1444" s="196" t="s">
        <v>169</v>
      </c>
      <c r="M1444" s="624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 t="shared" si="86"/>
        <v>8</v>
      </c>
      <c r="C1445" s="193">
        <v>41150</v>
      </c>
      <c r="D1445" s="193" t="s">
        <v>489</v>
      </c>
      <c r="E1445" s="193">
        <v>41150</v>
      </c>
      <c r="F1445" s="194" t="s">
        <v>1361</v>
      </c>
      <c r="G1445" s="194" t="s">
        <v>865</v>
      </c>
      <c r="H1445" s="7" t="s">
        <v>437</v>
      </c>
      <c r="I1445" s="262">
        <v>100</v>
      </c>
      <c r="J1445" s="262">
        <v>5783</v>
      </c>
      <c r="K1445" s="38">
        <v>578300</v>
      </c>
      <c r="L1445" s="196" t="s">
        <v>169</v>
      </c>
      <c r="M1445" s="624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86"/>
        <v>8</v>
      </c>
      <c r="C1446" s="193">
        <v>41150</v>
      </c>
      <c r="D1446" s="193" t="s">
        <v>489</v>
      </c>
      <c r="E1446" s="193">
        <v>41150</v>
      </c>
      <c r="F1446" s="194" t="s">
        <v>1362</v>
      </c>
      <c r="G1446" s="194" t="s">
        <v>865</v>
      </c>
      <c r="H1446" s="7" t="s">
        <v>437</v>
      </c>
      <c r="I1446" s="260">
        <v>100</v>
      </c>
      <c r="J1446" s="260">
        <v>28596</v>
      </c>
      <c r="K1446" s="38">
        <v>2859600</v>
      </c>
      <c r="L1446" s="196" t="s">
        <v>169</v>
      </c>
      <c r="M1446" s="624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 t="shared" si="86"/>
        <v>8</v>
      </c>
      <c r="C1447" s="193">
        <v>41150</v>
      </c>
      <c r="D1447" s="193" t="s">
        <v>489</v>
      </c>
      <c r="E1447" s="193">
        <v>41150</v>
      </c>
      <c r="F1447" s="194" t="s">
        <v>567</v>
      </c>
      <c r="G1447" s="194" t="s">
        <v>865</v>
      </c>
      <c r="H1447" s="7" t="s">
        <v>437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 t="shared" si="86"/>
        <v>8</v>
      </c>
      <c r="C1448" s="193">
        <f t="shared" ref="C1448:C1453" si="87">E1448</f>
        <v>41150</v>
      </c>
      <c r="D1448" s="193" t="s">
        <v>1614</v>
      </c>
      <c r="E1448" s="193">
        <v>41150</v>
      </c>
      <c r="F1448" s="194" t="s">
        <v>1116</v>
      </c>
      <c r="G1448" s="498" t="s">
        <v>1060</v>
      </c>
      <c r="H1448" s="7" t="s">
        <v>501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284</v>
      </c>
      <c r="M1448" s="196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213"/>
      <c r="AB1448" s="213"/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 t="shared" si="86"/>
        <v>8</v>
      </c>
      <c r="C1449" s="193">
        <f t="shared" si="87"/>
        <v>41150</v>
      </c>
      <c r="D1449" s="193" t="s">
        <v>1614</v>
      </c>
      <c r="E1449" s="193">
        <v>41150</v>
      </c>
      <c r="F1449" s="194" t="s">
        <v>556</v>
      </c>
      <c r="G1449" s="498" t="s">
        <v>1060</v>
      </c>
      <c r="H1449" s="7" t="s">
        <v>501</v>
      </c>
      <c r="I1449" s="260"/>
      <c r="J1449" s="260"/>
      <c r="K1449" s="38">
        <v>4170780</v>
      </c>
      <c r="L1449" s="196" t="s">
        <v>284</v>
      </c>
      <c r="M1449" s="196" t="s">
        <v>496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 t="shared" si="86"/>
        <v>8</v>
      </c>
      <c r="C1450" s="193">
        <f t="shared" si="87"/>
        <v>41150</v>
      </c>
      <c r="D1450" s="193" t="s">
        <v>1615</v>
      </c>
      <c r="E1450" s="193">
        <v>41150</v>
      </c>
      <c r="F1450" s="194" t="s">
        <v>1151</v>
      </c>
      <c r="G1450" s="498" t="s">
        <v>432</v>
      </c>
      <c r="H1450" s="195" t="s">
        <v>985</v>
      </c>
      <c r="I1450" s="260">
        <v>303</v>
      </c>
      <c r="J1450" s="260">
        <v>16380</v>
      </c>
      <c r="K1450" s="38">
        <f>ROUND(I1450*J1450,0)</f>
        <v>4963140</v>
      </c>
      <c r="L1450" s="196" t="s">
        <v>284</v>
      </c>
      <c r="M1450" s="196" t="s">
        <v>185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 t="shared" si="86"/>
        <v>8</v>
      </c>
      <c r="C1451" s="193">
        <f t="shared" si="87"/>
        <v>41150</v>
      </c>
      <c r="D1451" s="193" t="s">
        <v>1615</v>
      </c>
      <c r="E1451" s="193">
        <v>41150</v>
      </c>
      <c r="F1451" s="194" t="s">
        <v>1150</v>
      </c>
      <c r="G1451" s="498" t="s">
        <v>432</v>
      </c>
      <c r="H1451" s="195" t="s">
        <v>985</v>
      </c>
      <c r="I1451" s="260">
        <v>303</v>
      </c>
      <c r="J1451" s="260">
        <v>15270</v>
      </c>
      <c r="K1451" s="38">
        <f>ROUND(I1451*J1451,0)</f>
        <v>4626810</v>
      </c>
      <c r="L1451" s="196" t="s">
        <v>284</v>
      </c>
      <c r="M1451" s="196" t="s">
        <v>185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213"/>
      <c r="AB1451" s="213"/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 t="shared" si="86"/>
        <v>8</v>
      </c>
      <c r="C1452" s="193">
        <f t="shared" si="87"/>
        <v>41150</v>
      </c>
      <c r="D1452" s="193" t="s">
        <v>1615</v>
      </c>
      <c r="E1452" s="193">
        <v>41150</v>
      </c>
      <c r="F1452" s="194" t="s">
        <v>556</v>
      </c>
      <c r="G1452" s="498" t="s">
        <v>432</v>
      </c>
      <c r="H1452" s="195" t="s">
        <v>985</v>
      </c>
      <c r="I1452" s="260"/>
      <c r="J1452" s="260"/>
      <c r="K1452" s="38">
        <v>958995</v>
      </c>
      <c r="L1452" s="196" t="s">
        <v>284</v>
      </c>
      <c r="M1452" s="196" t="s">
        <v>496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86"/>
        <v>8</v>
      </c>
      <c r="C1453" s="193">
        <f t="shared" si="87"/>
        <v>41150</v>
      </c>
      <c r="D1453" s="193" t="s">
        <v>1652</v>
      </c>
      <c r="E1453" s="193">
        <v>41150</v>
      </c>
      <c r="F1453" s="194" t="s">
        <v>366</v>
      </c>
      <c r="G1453" s="498" t="s">
        <v>432</v>
      </c>
      <c r="H1453" s="195" t="s">
        <v>985</v>
      </c>
      <c r="I1453" s="260"/>
      <c r="J1453" s="260"/>
      <c r="K1453" s="38">
        <v>10548945</v>
      </c>
      <c r="L1453" s="196" t="s">
        <v>48</v>
      </c>
      <c r="M1453" s="196" t="s">
        <v>284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>x</v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 t="shared" si="86"/>
        <v>8</v>
      </c>
      <c r="C1454" s="193">
        <v>41151</v>
      </c>
      <c r="D1454" s="193" t="s">
        <v>490</v>
      </c>
      <c r="E1454" s="193">
        <v>41151</v>
      </c>
      <c r="F1454" s="194" t="s">
        <v>1363</v>
      </c>
      <c r="G1454" s="194" t="s">
        <v>866</v>
      </c>
      <c r="H1454" s="7" t="s">
        <v>437</v>
      </c>
      <c r="I1454" s="260">
        <v>750</v>
      </c>
      <c r="J1454" s="260">
        <v>22321</v>
      </c>
      <c r="K1454" s="38">
        <v>16740750</v>
      </c>
      <c r="L1454" s="196" t="s">
        <v>169</v>
      </c>
      <c r="M1454" s="624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 t="shared" si="86"/>
        <v>8</v>
      </c>
      <c r="C1455" s="193">
        <v>41151</v>
      </c>
      <c r="D1455" s="193" t="s">
        <v>490</v>
      </c>
      <c r="E1455" s="193">
        <v>41151</v>
      </c>
      <c r="F1455" s="194" t="s">
        <v>1349</v>
      </c>
      <c r="G1455" s="194" t="s">
        <v>866</v>
      </c>
      <c r="H1455" s="7" t="s">
        <v>437</v>
      </c>
      <c r="I1455" s="260">
        <v>130</v>
      </c>
      <c r="J1455" s="260">
        <v>19950</v>
      </c>
      <c r="K1455" s="38">
        <v>2593500</v>
      </c>
      <c r="L1455" s="196" t="s">
        <v>169</v>
      </c>
      <c r="M1455" s="624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86"/>
        <v>8</v>
      </c>
      <c r="C1456" s="193">
        <v>41151</v>
      </c>
      <c r="D1456" s="193" t="s">
        <v>490</v>
      </c>
      <c r="E1456" s="193">
        <v>41151</v>
      </c>
      <c r="F1456" s="194" t="s">
        <v>1300</v>
      </c>
      <c r="G1456" s="194" t="s">
        <v>866</v>
      </c>
      <c r="H1456" s="7" t="s">
        <v>437</v>
      </c>
      <c r="I1456" s="262">
        <v>555</v>
      </c>
      <c r="J1456" s="262">
        <v>18306</v>
      </c>
      <c r="K1456" s="38">
        <v>10159830</v>
      </c>
      <c r="L1456" s="196" t="s">
        <v>169</v>
      </c>
      <c r="M1456" s="624" t="s">
        <v>8</v>
      </c>
      <c r="N1456" s="52" t="str">
        <f>IF(AND('331-CT'!$E$7=TH!H1456,OR(L1456="331",M1456="331")),"331",IF(AND(OR(L1456="131",M1456="131"),H1456='131-CT'!$E$7),"131",""))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 t="shared" si="86"/>
        <v>8</v>
      </c>
      <c r="C1457" s="193">
        <v>41151</v>
      </c>
      <c r="D1457" s="193" t="s">
        <v>490</v>
      </c>
      <c r="E1457" s="193">
        <v>41151</v>
      </c>
      <c r="F1457" s="194" t="s">
        <v>567</v>
      </c>
      <c r="G1457" s="194" t="s">
        <v>866</v>
      </c>
      <c r="H1457" s="7" t="s">
        <v>437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IF(AND('331-CT'!$E$7=TH!H1457,OR(L1457="331",M1457="331")),"331",IF(AND(OR(L1457="131",M1457="131"),H1457='131-CT'!$E$7),"131",""))</f>
        <v>331</v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 t="shared" si="86"/>
        <v>8</v>
      </c>
      <c r="C1458" s="748">
        <f>E1458</f>
        <v>41152</v>
      </c>
      <c r="D1458" s="748" t="s">
        <v>368</v>
      </c>
      <c r="E1458" s="861">
        <v>41152</v>
      </c>
      <c r="F1458" s="749" t="s">
        <v>1587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86"/>
        <v>8</v>
      </c>
      <c r="C1459" s="748">
        <f>E1459</f>
        <v>41152</v>
      </c>
      <c r="D1459" s="748" t="s">
        <v>368</v>
      </c>
      <c r="E1459" s="861">
        <v>41152</v>
      </c>
      <c r="F1459" s="749" t="s">
        <v>512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 t="shared" si="86"/>
        <v>8</v>
      </c>
      <c r="C1460" s="748">
        <f>E1460</f>
        <v>41152</v>
      </c>
      <c r="D1460" s="748" t="s">
        <v>1678</v>
      </c>
      <c r="E1460" s="861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287</v>
      </c>
      <c r="M1460" s="752" t="s">
        <v>48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>x</v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 t="shared" si="86"/>
        <v>8</v>
      </c>
      <c r="C1461" s="193">
        <v>41152</v>
      </c>
      <c r="D1461" s="193" t="s">
        <v>1679</v>
      </c>
      <c r="E1461" s="193">
        <v>41152</v>
      </c>
      <c r="F1461" s="194" t="s">
        <v>397</v>
      </c>
      <c r="G1461" s="194" t="s">
        <v>362</v>
      </c>
      <c r="H1461" s="212" t="s">
        <v>685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>x</v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86"/>
        <v>8</v>
      </c>
      <c r="C1462" s="193">
        <v>41152</v>
      </c>
      <c r="D1462" s="193" t="s">
        <v>365</v>
      </c>
      <c r="E1462" s="193">
        <v>41152</v>
      </c>
      <c r="F1462" s="194" t="s">
        <v>401</v>
      </c>
      <c r="G1462" s="194" t="s">
        <v>362</v>
      </c>
      <c r="H1462" s="7" t="s">
        <v>437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86"/>
        <v>8</v>
      </c>
      <c r="C1463" s="193">
        <v>41152</v>
      </c>
      <c r="D1463" s="193" t="s">
        <v>365</v>
      </c>
      <c r="E1463" s="193">
        <v>41152</v>
      </c>
      <c r="F1463" s="194" t="s">
        <v>367</v>
      </c>
      <c r="G1463" s="194" t="s">
        <v>362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86"/>
        <v>8</v>
      </c>
      <c r="C1464" s="193">
        <v>41152</v>
      </c>
      <c r="D1464" s="193" t="s">
        <v>365</v>
      </c>
      <c r="E1464" s="193">
        <v>41152</v>
      </c>
      <c r="F1464" s="194" t="s">
        <v>401</v>
      </c>
      <c r="G1464" s="194" t="s">
        <v>362</v>
      </c>
      <c r="H1464" s="7" t="s">
        <v>437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IF(AND('331-CT'!$E$7=TH!H1464,OR(L1464="331",M1464="331")),"331",IF(AND(OR(L1464="131",M1464="131"),H1464='131-CT'!$E$7),"131",""))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86"/>
        <v>8</v>
      </c>
      <c r="C1465" s="193">
        <v>41152</v>
      </c>
      <c r="D1465" s="186" t="s">
        <v>365</v>
      </c>
      <c r="E1465" s="186">
        <v>41152</v>
      </c>
      <c r="F1465" s="191" t="s">
        <v>367</v>
      </c>
      <c r="G1465" s="191" t="s">
        <v>362</v>
      </c>
      <c r="H1465" s="195"/>
      <c r="I1465" s="260"/>
      <c r="J1465" s="260"/>
      <c r="K1465" s="623">
        <v>20000</v>
      </c>
      <c r="L1465" s="624" t="s">
        <v>84</v>
      </c>
      <c r="M1465" s="884" t="s">
        <v>24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86"/>
        <v>8</v>
      </c>
      <c r="C1466" s="193">
        <v>41152</v>
      </c>
      <c r="D1466" s="186" t="s">
        <v>1680</v>
      </c>
      <c r="E1466" s="186">
        <v>41152</v>
      </c>
      <c r="F1466" s="191" t="s">
        <v>867</v>
      </c>
      <c r="G1466" s="625" t="s">
        <v>868</v>
      </c>
      <c r="H1466" s="195" t="s">
        <v>402</v>
      </c>
      <c r="I1466" s="260"/>
      <c r="J1466" s="260"/>
      <c r="K1466" s="623">
        <v>1340000</v>
      </c>
      <c r="L1466" s="885" t="s">
        <v>175</v>
      </c>
      <c r="M1466" s="885" t="s">
        <v>48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>x</v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 t="shared" si="86"/>
        <v>8</v>
      </c>
      <c r="C1467" s="193">
        <v>41152</v>
      </c>
      <c r="D1467" s="186" t="s">
        <v>1680</v>
      </c>
      <c r="E1467" s="186">
        <v>41152</v>
      </c>
      <c r="F1467" s="191" t="s">
        <v>373</v>
      </c>
      <c r="G1467" s="191" t="s">
        <v>868</v>
      </c>
      <c r="H1467" s="195" t="s">
        <v>402</v>
      </c>
      <c r="I1467" s="260"/>
      <c r="J1467" s="260"/>
      <c r="K1467" s="623">
        <v>134000</v>
      </c>
      <c r="L1467" s="885" t="s">
        <v>9</v>
      </c>
      <c r="M1467" s="885" t="s">
        <v>48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>x</v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86"/>
        <v>8</v>
      </c>
      <c r="C1468" s="193">
        <v>41152</v>
      </c>
      <c r="D1468" s="193" t="s">
        <v>761</v>
      </c>
      <c r="E1468" s="186">
        <v>41152</v>
      </c>
      <c r="F1468" s="191" t="s">
        <v>1300</v>
      </c>
      <c r="G1468" s="191" t="s">
        <v>869</v>
      </c>
      <c r="H1468" s="7" t="s">
        <v>437</v>
      </c>
      <c r="I1468" s="260">
        <v>440</v>
      </c>
      <c r="J1468" s="260">
        <v>18306</v>
      </c>
      <c r="K1468" s="623">
        <v>8054640</v>
      </c>
      <c r="L1468" s="196" t="s">
        <v>169</v>
      </c>
      <c r="M1468" s="624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86"/>
        <v>8</v>
      </c>
      <c r="C1469" s="193">
        <v>41152</v>
      </c>
      <c r="D1469" s="193" t="s">
        <v>761</v>
      </c>
      <c r="E1469" s="186">
        <v>41152</v>
      </c>
      <c r="F1469" s="191" t="s">
        <v>1298</v>
      </c>
      <c r="G1469" s="625" t="s">
        <v>869</v>
      </c>
      <c r="H1469" s="7" t="s">
        <v>437</v>
      </c>
      <c r="I1469" s="260">
        <v>250</v>
      </c>
      <c r="J1469" s="260">
        <v>17625</v>
      </c>
      <c r="K1469" s="623">
        <v>4406250</v>
      </c>
      <c r="L1469" s="196" t="s">
        <v>169</v>
      </c>
      <c r="M1469" s="624" t="s">
        <v>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 t="shared" si="86"/>
        <v>8</v>
      </c>
      <c r="C1470" s="193">
        <v>41152</v>
      </c>
      <c r="D1470" s="193" t="s">
        <v>761</v>
      </c>
      <c r="E1470" s="186">
        <v>41152</v>
      </c>
      <c r="F1470" s="191" t="s">
        <v>567</v>
      </c>
      <c r="G1470" s="191" t="s">
        <v>869</v>
      </c>
      <c r="H1470" s="7" t="s">
        <v>437</v>
      </c>
      <c r="I1470" s="260"/>
      <c r="J1470" s="260"/>
      <c r="K1470" s="623">
        <v>1246089</v>
      </c>
      <c r="L1470" s="885" t="s">
        <v>9</v>
      </c>
      <c r="M1470" s="624" t="s">
        <v>8</v>
      </c>
      <c r="N1470" s="52" t="str">
        <f>IF(AND('331-CT'!$E$7=TH!H1470,OR(L1470="331",M1470="331")),"331",IF(AND(OR(L1470="131",M1470="131"),H1470='131-CT'!$E$7),"131",""))</f>
        <v>331</v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86"/>
        <v>8</v>
      </c>
      <c r="C1471" s="193">
        <v>41152</v>
      </c>
      <c r="D1471" s="193" t="s">
        <v>1682</v>
      </c>
      <c r="E1471" s="186">
        <v>41152</v>
      </c>
      <c r="F1471" s="191" t="s">
        <v>401</v>
      </c>
      <c r="G1471" s="191" t="s">
        <v>869</v>
      </c>
      <c r="H1471" s="7" t="s">
        <v>437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IF(AND('331-CT'!$E$7=TH!H1471,OR(L1471="331",M1471="331")),"331",IF(AND(OR(L1471="131",M1471="131"),H1471='131-CT'!$E$7),"131",""))</f>
        <v>331</v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>x</v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 t="shared" si="86"/>
        <v>9</v>
      </c>
      <c r="C1472" s="193">
        <f>E1472</f>
        <v>41153</v>
      </c>
      <c r="D1472" s="193" t="s">
        <v>1616</v>
      </c>
      <c r="E1472" s="193">
        <v>41153</v>
      </c>
      <c r="F1472" s="194" t="s">
        <v>1127</v>
      </c>
      <c r="G1472" s="498" t="s">
        <v>1061</v>
      </c>
      <c r="H1472" s="195" t="s">
        <v>887</v>
      </c>
      <c r="I1472" s="260">
        <v>1060</v>
      </c>
      <c r="J1472" s="260">
        <v>8300</v>
      </c>
      <c r="K1472" s="38">
        <f>ROUND(I1472*J1472,0)</f>
        <v>8798000</v>
      </c>
      <c r="L1472" s="196" t="s">
        <v>284</v>
      </c>
      <c r="M1472" s="196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86"/>
        <v>9</v>
      </c>
      <c r="C1473" s="193">
        <f>E1473</f>
        <v>41153</v>
      </c>
      <c r="D1473" s="193" t="s">
        <v>1616</v>
      </c>
      <c r="E1473" s="193">
        <v>41153</v>
      </c>
      <c r="F1473" s="194" t="s">
        <v>556</v>
      </c>
      <c r="G1473" s="498" t="s">
        <v>1061</v>
      </c>
      <c r="H1473" s="195" t="s">
        <v>887</v>
      </c>
      <c r="I1473" s="260"/>
      <c r="J1473" s="260"/>
      <c r="K1473" s="38">
        <v>879800</v>
      </c>
      <c r="L1473" s="196" t="s">
        <v>284</v>
      </c>
      <c r="M1473" s="196" t="s">
        <v>496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86"/>
        <v>9</v>
      </c>
      <c r="C1474" s="193">
        <f>E1474</f>
        <v>41153</v>
      </c>
      <c r="D1474" s="193" t="s">
        <v>1653</v>
      </c>
      <c r="E1474" s="193">
        <v>41153</v>
      </c>
      <c r="F1474" s="194" t="s">
        <v>366</v>
      </c>
      <c r="G1474" s="498" t="s">
        <v>1061</v>
      </c>
      <c r="H1474" s="195" t="s">
        <v>887</v>
      </c>
      <c r="I1474" s="260"/>
      <c r="J1474" s="260"/>
      <c r="K1474" s="38">
        <v>9677800</v>
      </c>
      <c r="L1474" s="196" t="s">
        <v>48</v>
      </c>
      <c r="M1474" s="196" t="s">
        <v>284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>x</v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 t="shared" si="86"/>
        <v>9</v>
      </c>
      <c r="C1475" s="193">
        <v>41156</v>
      </c>
      <c r="D1475" s="193" t="s">
        <v>460</v>
      </c>
      <c r="E1475" s="186">
        <v>41156</v>
      </c>
      <c r="F1475" s="191" t="s">
        <v>404</v>
      </c>
      <c r="G1475" s="191" t="s">
        <v>870</v>
      </c>
      <c r="H1475" s="195" t="s">
        <v>406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>x</v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86"/>
        <v>9</v>
      </c>
      <c r="C1476" s="193">
        <v>41156</v>
      </c>
      <c r="D1476" s="193" t="s">
        <v>460</v>
      </c>
      <c r="E1476" s="186">
        <v>41156</v>
      </c>
      <c r="F1476" s="191" t="s">
        <v>405</v>
      </c>
      <c r="G1476" s="625" t="s">
        <v>870</v>
      </c>
      <c r="H1476" s="195" t="s">
        <v>406</v>
      </c>
      <c r="I1476" s="260"/>
      <c r="J1476" s="260"/>
      <c r="K1476" s="623">
        <v>250000</v>
      </c>
      <c r="L1476" s="885" t="s">
        <v>9</v>
      </c>
      <c r="M1476" s="624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86"/>
        <v>9</v>
      </c>
      <c r="C1477" s="193">
        <v>41156</v>
      </c>
      <c r="D1477" s="186" t="s">
        <v>1684</v>
      </c>
      <c r="E1477" s="186">
        <v>41156</v>
      </c>
      <c r="F1477" s="191" t="s">
        <v>401</v>
      </c>
      <c r="G1477" s="191" t="s">
        <v>870</v>
      </c>
      <c r="H1477" s="195" t="s">
        <v>406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>x</v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 t="shared" si="86"/>
        <v>9</v>
      </c>
      <c r="C1478" s="193">
        <v>41157</v>
      </c>
      <c r="D1478" s="186" t="s">
        <v>364</v>
      </c>
      <c r="E1478" s="186">
        <v>41157</v>
      </c>
      <c r="F1478" s="191" t="s">
        <v>366</v>
      </c>
      <c r="G1478" s="191" t="s">
        <v>362</v>
      </c>
      <c r="H1478" s="7" t="s">
        <v>501</v>
      </c>
      <c r="I1478" s="260"/>
      <c r="J1478" s="260"/>
      <c r="K1478" s="623">
        <v>6042960</v>
      </c>
      <c r="L1478" s="885" t="s">
        <v>24</v>
      </c>
      <c r="M1478" s="885" t="s">
        <v>284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 t="shared" si="86"/>
        <v>9</v>
      </c>
      <c r="C1479" s="193">
        <v>41157</v>
      </c>
      <c r="D1479" s="193" t="s">
        <v>764</v>
      </c>
      <c r="E1479" s="186">
        <v>41157</v>
      </c>
      <c r="F1479" s="191" t="s">
        <v>1290</v>
      </c>
      <c r="G1479" s="191" t="s">
        <v>871</v>
      </c>
      <c r="H1479" s="7" t="s">
        <v>437</v>
      </c>
      <c r="I1479" s="260">
        <v>600</v>
      </c>
      <c r="J1479" s="260">
        <v>12227</v>
      </c>
      <c r="K1479" s="623">
        <v>7336200</v>
      </c>
      <c r="L1479" s="196" t="s">
        <v>169</v>
      </c>
      <c r="M1479" s="624" t="s">
        <v>8</v>
      </c>
      <c r="N1479" s="52" t="str">
        <f>IF(AND('331-CT'!$E$7=TH!H1479,OR(L1479="331",M1479="331")),"331",IF(AND(OR(L1479="131",M1479="131"),H1479='131-CT'!$E$7),"131",""))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86"/>
        <v>9</v>
      </c>
      <c r="C1480" s="193">
        <v>41157</v>
      </c>
      <c r="D1480" s="193" t="s">
        <v>764</v>
      </c>
      <c r="E1480" s="186">
        <v>41157</v>
      </c>
      <c r="F1480" s="191" t="s">
        <v>567</v>
      </c>
      <c r="G1480" s="496" t="s">
        <v>871</v>
      </c>
      <c r="H1480" s="7" t="s">
        <v>437</v>
      </c>
      <c r="I1480" s="260"/>
      <c r="J1480" s="260"/>
      <c r="K1480" s="623">
        <v>733620</v>
      </c>
      <c r="L1480" s="885" t="s">
        <v>9</v>
      </c>
      <c r="M1480" s="624" t="s">
        <v>8</v>
      </c>
      <c r="N1480" s="52" t="str">
        <f>IF(AND('331-CT'!$E$7=TH!H1480,OR(L1480="331",M1480="331")),"331",IF(AND(OR(L1480="131",M1480="131"),H1480='131-CT'!$E$7),"131",""))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86"/>
        <v>9</v>
      </c>
      <c r="C1481" s="193">
        <f>E1481</f>
        <v>41158</v>
      </c>
      <c r="D1481" s="193" t="s">
        <v>1617</v>
      </c>
      <c r="E1481" s="193">
        <v>41158</v>
      </c>
      <c r="F1481" s="191" t="s">
        <v>1123</v>
      </c>
      <c r="G1481" s="498" t="s">
        <v>1062</v>
      </c>
      <c r="H1481" s="195" t="s">
        <v>959</v>
      </c>
      <c r="I1481" s="260">
        <v>1020</v>
      </c>
      <c r="J1481" s="260">
        <v>8000</v>
      </c>
      <c r="K1481" s="38">
        <f>ROUND(I1481*J1481,0)</f>
        <v>8160000</v>
      </c>
      <c r="L1481" s="196" t="s">
        <v>284</v>
      </c>
      <c r="M1481" s="196" t="s">
        <v>185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 t="shared" si="86"/>
        <v>9</v>
      </c>
      <c r="C1482" s="193">
        <f>E1482</f>
        <v>41158</v>
      </c>
      <c r="D1482" s="193" t="s">
        <v>1617</v>
      </c>
      <c r="E1482" s="193">
        <v>41158</v>
      </c>
      <c r="F1482" s="194" t="s">
        <v>556</v>
      </c>
      <c r="G1482" s="498" t="s">
        <v>1062</v>
      </c>
      <c r="H1482" s="195" t="s">
        <v>959</v>
      </c>
      <c r="I1482" s="260"/>
      <c r="J1482" s="260"/>
      <c r="K1482" s="38">
        <v>816000</v>
      </c>
      <c r="L1482" s="196" t="s">
        <v>284</v>
      </c>
      <c r="M1482" s="196" t="s">
        <v>496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86"/>
        <v>9</v>
      </c>
      <c r="C1483" s="193">
        <f>E1483</f>
        <v>41158</v>
      </c>
      <c r="D1483" s="193" t="s">
        <v>1654</v>
      </c>
      <c r="E1483" s="193">
        <v>41158</v>
      </c>
      <c r="F1483" s="194" t="s">
        <v>366</v>
      </c>
      <c r="G1483" s="498" t="s">
        <v>1062</v>
      </c>
      <c r="H1483" s="195" t="s">
        <v>959</v>
      </c>
      <c r="I1483" s="260"/>
      <c r="J1483" s="260"/>
      <c r="K1483" s="38">
        <v>8976000</v>
      </c>
      <c r="L1483" s="196" t="s">
        <v>48</v>
      </c>
      <c r="M1483" s="196" t="s">
        <v>284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>x</v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 t="shared" si="86"/>
        <v>9</v>
      </c>
      <c r="C1484" s="193">
        <v>41160</v>
      </c>
      <c r="D1484" s="193" t="s">
        <v>766</v>
      </c>
      <c r="E1484" s="186">
        <v>41160</v>
      </c>
      <c r="F1484" s="191" t="s">
        <v>1426</v>
      </c>
      <c r="G1484" s="191" t="s">
        <v>872</v>
      </c>
      <c r="H1484" s="7" t="s">
        <v>437</v>
      </c>
      <c r="I1484" s="260">
        <v>300</v>
      </c>
      <c r="J1484" s="260">
        <v>8924</v>
      </c>
      <c r="K1484" s="623">
        <v>2677200</v>
      </c>
      <c r="L1484" s="196" t="s">
        <v>169</v>
      </c>
      <c r="M1484" s="624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 t="shared" si="86"/>
        <v>9</v>
      </c>
      <c r="C1485" s="193">
        <v>41160</v>
      </c>
      <c r="D1485" s="193" t="s">
        <v>766</v>
      </c>
      <c r="E1485" s="186">
        <v>41160</v>
      </c>
      <c r="F1485" s="191" t="s">
        <v>1280</v>
      </c>
      <c r="G1485" s="496" t="s">
        <v>872</v>
      </c>
      <c r="H1485" s="7" t="s">
        <v>437</v>
      </c>
      <c r="I1485" s="260">
        <v>250</v>
      </c>
      <c r="J1485" s="260">
        <v>17574</v>
      </c>
      <c r="K1485" s="623">
        <v>4393500</v>
      </c>
      <c r="L1485" s="196" t="s">
        <v>169</v>
      </c>
      <c r="M1485" s="624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86"/>
        <v>9</v>
      </c>
      <c r="C1486" s="193">
        <v>41160</v>
      </c>
      <c r="D1486" s="193" t="s">
        <v>766</v>
      </c>
      <c r="E1486" s="186">
        <v>41160</v>
      </c>
      <c r="F1486" s="191" t="s">
        <v>1358</v>
      </c>
      <c r="G1486" s="191" t="s">
        <v>872</v>
      </c>
      <c r="H1486" s="7" t="s">
        <v>437</v>
      </c>
      <c r="I1486" s="260">
        <v>100</v>
      </c>
      <c r="J1486" s="260">
        <v>12635</v>
      </c>
      <c r="K1486" s="623">
        <v>1263500</v>
      </c>
      <c r="L1486" s="196" t="s">
        <v>169</v>
      </c>
      <c r="M1486" s="624" t="s">
        <v>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86"/>
        <v>9</v>
      </c>
      <c r="C1487" s="193">
        <v>41160</v>
      </c>
      <c r="D1487" s="193" t="s">
        <v>766</v>
      </c>
      <c r="E1487" s="186">
        <v>41160</v>
      </c>
      <c r="F1487" s="191" t="s">
        <v>567</v>
      </c>
      <c r="G1487" s="496" t="s">
        <v>872</v>
      </c>
      <c r="H1487" s="7" t="s">
        <v>437</v>
      </c>
      <c r="I1487" s="260"/>
      <c r="J1487" s="260"/>
      <c r="K1487" s="623">
        <v>833420</v>
      </c>
      <c r="L1487" s="885" t="s">
        <v>9</v>
      </c>
      <c r="M1487" s="624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86"/>
        <v>9</v>
      </c>
      <c r="C1488" s="193">
        <v>41160</v>
      </c>
      <c r="D1488" s="193" t="s">
        <v>1685</v>
      </c>
      <c r="E1488" s="186">
        <v>41160</v>
      </c>
      <c r="F1488" s="191" t="s">
        <v>401</v>
      </c>
      <c r="G1488" s="496" t="s">
        <v>872</v>
      </c>
      <c r="H1488" s="7" t="s">
        <v>437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>x</v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 t="shared" si="86"/>
        <v>9</v>
      </c>
      <c r="C1489" s="193">
        <v>41160</v>
      </c>
      <c r="D1489" s="193" t="s">
        <v>771</v>
      </c>
      <c r="E1489" s="186">
        <v>41160</v>
      </c>
      <c r="F1489" s="191" t="s">
        <v>1364</v>
      </c>
      <c r="G1489" s="191" t="s">
        <v>873</v>
      </c>
      <c r="H1489" s="7" t="s">
        <v>437</v>
      </c>
      <c r="I1489" s="260">
        <v>100</v>
      </c>
      <c r="J1489" s="260">
        <v>16665</v>
      </c>
      <c r="K1489" s="623">
        <v>1666500</v>
      </c>
      <c r="L1489" s="196" t="s">
        <v>169</v>
      </c>
      <c r="M1489" s="624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86"/>
        <v>9</v>
      </c>
      <c r="C1490" s="193">
        <v>41160</v>
      </c>
      <c r="D1490" s="193" t="s">
        <v>771</v>
      </c>
      <c r="E1490" s="186">
        <v>41160</v>
      </c>
      <c r="F1490" s="191" t="s">
        <v>1365</v>
      </c>
      <c r="G1490" s="496" t="s">
        <v>873</v>
      </c>
      <c r="H1490" s="7" t="s">
        <v>437</v>
      </c>
      <c r="I1490" s="260">
        <v>1000</v>
      </c>
      <c r="J1490" s="260">
        <v>19979</v>
      </c>
      <c r="K1490" s="623">
        <v>19979000</v>
      </c>
      <c r="L1490" s="196" t="s">
        <v>169</v>
      </c>
      <c r="M1490" s="624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 t="shared" si="86"/>
        <v>9</v>
      </c>
      <c r="C1491" s="193">
        <v>41160</v>
      </c>
      <c r="D1491" s="193" t="s">
        <v>771</v>
      </c>
      <c r="E1491" s="186">
        <v>41160</v>
      </c>
      <c r="F1491" s="191" t="s">
        <v>1365</v>
      </c>
      <c r="G1491" s="191" t="s">
        <v>873</v>
      </c>
      <c r="H1491" s="7" t="s">
        <v>437</v>
      </c>
      <c r="I1491" s="260">
        <v>250</v>
      </c>
      <c r="J1491" s="260">
        <v>18628</v>
      </c>
      <c r="K1491" s="623">
        <v>4657000</v>
      </c>
      <c r="L1491" s="196" t="s">
        <v>169</v>
      </c>
      <c r="M1491" s="624" t="s">
        <v>8</v>
      </c>
      <c r="N1491" s="52" t="str">
        <f>IF(AND('331-CT'!$E$7=TH!H1491,OR(L1491="331",M1491="331")),"331",IF(AND(OR(L1491="131",M1491="131"),H1491='131-CT'!$E$7),"131",""))</f>
        <v>331</v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86"/>
        <v>9</v>
      </c>
      <c r="C1492" s="193">
        <v>41160</v>
      </c>
      <c r="D1492" s="193" t="s">
        <v>771</v>
      </c>
      <c r="E1492" s="186">
        <v>41160</v>
      </c>
      <c r="F1492" s="191" t="s">
        <v>567</v>
      </c>
      <c r="G1492" s="496" t="s">
        <v>873</v>
      </c>
      <c r="H1492" s="7" t="s">
        <v>437</v>
      </c>
      <c r="I1492" s="260"/>
      <c r="J1492" s="260"/>
      <c r="K1492" s="623">
        <v>2630250</v>
      </c>
      <c r="L1492" s="885" t="s">
        <v>9</v>
      </c>
      <c r="M1492" s="624" t="s">
        <v>8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 t="shared" si="86"/>
        <v>9</v>
      </c>
      <c r="C1493" s="193">
        <v>41162</v>
      </c>
      <c r="D1493" s="186" t="s">
        <v>1687</v>
      </c>
      <c r="E1493" s="186">
        <v>41162</v>
      </c>
      <c r="F1493" s="191" t="s">
        <v>397</v>
      </c>
      <c r="G1493" s="191" t="s">
        <v>362</v>
      </c>
      <c r="H1493" s="195" t="s">
        <v>398</v>
      </c>
      <c r="I1493" s="260"/>
      <c r="J1493" s="260"/>
      <c r="K1493" s="623">
        <v>10000000</v>
      </c>
      <c r="L1493" s="885" t="s">
        <v>24</v>
      </c>
      <c r="M1493" s="885" t="s">
        <v>48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>x</v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 t="shared" si="86"/>
        <v>9</v>
      </c>
      <c r="C1494" s="193">
        <v>41162</v>
      </c>
      <c r="D1494" s="186" t="s">
        <v>365</v>
      </c>
      <c r="E1494" s="186">
        <v>41162</v>
      </c>
      <c r="F1494" s="191" t="s">
        <v>401</v>
      </c>
      <c r="G1494" s="496" t="s">
        <v>362</v>
      </c>
      <c r="H1494" s="7" t="s">
        <v>437</v>
      </c>
      <c r="I1494" s="260"/>
      <c r="J1494" s="260"/>
      <c r="K1494" s="623">
        <v>35000000</v>
      </c>
      <c r="L1494" s="624" t="s">
        <v>8</v>
      </c>
      <c r="M1494" s="885" t="s">
        <v>24</v>
      </c>
      <c r="N1494" s="52" t="str">
        <f>IF(AND('331-CT'!$E$7=TH!H1494,OR(L1494="331",M1494="331")),"331",IF(AND(OR(L1494="131",M1494="131"),H1494='131-CT'!$E$7),"131",""))</f>
        <v>331</v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ref="B1495:B1558" si="88">IF(C1495&lt;&gt;"",MONTH(C1495),"")</f>
        <v>9</v>
      </c>
      <c r="C1495" s="193">
        <v>41162</v>
      </c>
      <c r="D1495" s="186" t="s">
        <v>365</v>
      </c>
      <c r="E1495" s="186">
        <v>41162</v>
      </c>
      <c r="F1495" s="191" t="s">
        <v>367</v>
      </c>
      <c r="G1495" s="191" t="s">
        <v>362</v>
      </c>
      <c r="H1495" s="195"/>
      <c r="I1495" s="260"/>
      <c r="J1495" s="260"/>
      <c r="K1495" s="623">
        <v>20000</v>
      </c>
      <c r="L1495" s="885" t="s">
        <v>84</v>
      </c>
      <c r="M1495" s="885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 t="shared" si="88"/>
        <v>9</v>
      </c>
      <c r="C1496" s="193">
        <v>41162</v>
      </c>
      <c r="D1496" s="186" t="s">
        <v>365</v>
      </c>
      <c r="E1496" s="186">
        <v>41162</v>
      </c>
      <c r="F1496" s="191" t="s">
        <v>731</v>
      </c>
      <c r="G1496" s="191" t="s">
        <v>362</v>
      </c>
      <c r="H1496" s="195"/>
      <c r="I1496" s="260"/>
      <c r="J1496" s="260"/>
      <c r="K1496" s="623">
        <v>10000</v>
      </c>
      <c r="L1496" s="885" t="s">
        <v>84</v>
      </c>
      <c r="M1496" s="885" t="s">
        <v>24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88"/>
        <v>9</v>
      </c>
      <c r="C1497" s="193">
        <f t="shared" ref="C1497:C1515" si="89">E1497</f>
        <v>41162</v>
      </c>
      <c r="D1497" s="193" t="s">
        <v>1618</v>
      </c>
      <c r="E1497" s="193">
        <v>41162</v>
      </c>
      <c r="F1497" s="194" t="s">
        <v>1149</v>
      </c>
      <c r="G1497" s="498" t="s">
        <v>1063</v>
      </c>
      <c r="H1497" s="195" t="s">
        <v>701</v>
      </c>
      <c r="I1497" s="260">
        <v>108</v>
      </c>
      <c r="J1497" s="260">
        <v>37800</v>
      </c>
      <c r="K1497" s="38">
        <f>ROUND(I1497*J1497,0)</f>
        <v>4082400</v>
      </c>
      <c r="L1497" s="196" t="s">
        <v>284</v>
      </c>
      <c r="M1497" s="196" t="s">
        <v>185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 t="shared" si="88"/>
        <v>9</v>
      </c>
      <c r="C1498" s="193">
        <f t="shared" si="89"/>
        <v>41162</v>
      </c>
      <c r="D1498" s="193" t="s">
        <v>1618</v>
      </c>
      <c r="E1498" s="193">
        <v>41162</v>
      </c>
      <c r="F1498" s="194" t="s">
        <v>1148</v>
      </c>
      <c r="G1498" s="498" t="s">
        <v>1063</v>
      </c>
      <c r="H1498" s="195" t="s">
        <v>701</v>
      </c>
      <c r="I1498" s="260">
        <v>63</v>
      </c>
      <c r="J1498" s="260">
        <v>47000</v>
      </c>
      <c r="K1498" s="38">
        <f>ROUND(I1498*J1498,0)</f>
        <v>2961000</v>
      </c>
      <c r="L1498" s="196" t="s">
        <v>284</v>
      </c>
      <c r="M1498" s="196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3"/>
      <c r="AB1498" s="213"/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88"/>
        <v>9</v>
      </c>
      <c r="C1499" s="193">
        <f t="shared" si="89"/>
        <v>41162</v>
      </c>
      <c r="D1499" s="193" t="s">
        <v>1618</v>
      </c>
      <c r="E1499" s="193">
        <v>41162</v>
      </c>
      <c r="F1499" s="194" t="s">
        <v>556</v>
      </c>
      <c r="G1499" s="498" t="s">
        <v>1063</v>
      </c>
      <c r="H1499" s="195" t="s">
        <v>701</v>
      </c>
      <c r="I1499" s="260"/>
      <c r="J1499" s="260"/>
      <c r="K1499" s="38">
        <v>704340</v>
      </c>
      <c r="L1499" s="196" t="s">
        <v>284</v>
      </c>
      <c r="M1499" s="196" t="s">
        <v>496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 t="shared" si="88"/>
        <v>9</v>
      </c>
      <c r="C1500" s="193">
        <f t="shared" si="89"/>
        <v>41162</v>
      </c>
      <c r="D1500" s="193" t="s">
        <v>1619</v>
      </c>
      <c r="E1500" s="193">
        <v>41162</v>
      </c>
      <c r="F1500" s="194" t="s">
        <v>1130</v>
      </c>
      <c r="G1500" s="498" t="s">
        <v>433</v>
      </c>
      <c r="H1500" s="195" t="s">
        <v>999</v>
      </c>
      <c r="I1500" s="260">
        <v>590</v>
      </c>
      <c r="J1500" s="260">
        <v>13700</v>
      </c>
      <c r="K1500" s="38">
        <f>ROUND(I1500*J1500,0)</f>
        <v>8083000</v>
      </c>
      <c r="L1500" s="196" t="s">
        <v>284</v>
      </c>
      <c r="M1500" s="196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213"/>
      <c r="AB1500" s="213"/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 t="shared" si="88"/>
        <v>9</v>
      </c>
      <c r="C1501" s="193">
        <f t="shared" si="89"/>
        <v>41162</v>
      </c>
      <c r="D1501" s="193" t="s">
        <v>1619</v>
      </c>
      <c r="E1501" s="193">
        <v>41162</v>
      </c>
      <c r="F1501" s="887" t="s">
        <v>1131</v>
      </c>
      <c r="G1501" s="498" t="s">
        <v>433</v>
      </c>
      <c r="H1501" s="195" t="s">
        <v>999</v>
      </c>
      <c r="I1501" s="260">
        <v>199</v>
      </c>
      <c r="J1501" s="260">
        <v>10650</v>
      </c>
      <c r="K1501" s="38">
        <f>ROUND(I1501*J1501,0)</f>
        <v>2119350</v>
      </c>
      <c r="L1501" s="196" t="s">
        <v>284</v>
      </c>
      <c r="M1501" s="196" t="s">
        <v>185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213"/>
      <c r="AB1501" s="213"/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si="88"/>
        <v>9</v>
      </c>
      <c r="C1502" s="193">
        <f t="shared" si="89"/>
        <v>41162</v>
      </c>
      <c r="D1502" s="193" t="s">
        <v>1619</v>
      </c>
      <c r="E1502" s="193">
        <v>41162</v>
      </c>
      <c r="F1502" s="194" t="s">
        <v>1744</v>
      </c>
      <c r="G1502" s="498" t="s">
        <v>433</v>
      </c>
      <c r="H1502" s="195" t="s">
        <v>999</v>
      </c>
      <c r="I1502" s="260">
        <v>303</v>
      </c>
      <c r="J1502" s="260">
        <v>12600</v>
      </c>
      <c r="K1502" s="38">
        <f>ROUND(I1502*J1502,0)</f>
        <v>3817800</v>
      </c>
      <c r="L1502" s="196" t="s">
        <v>284</v>
      </c>
      <c r="M1502" s="196" t="s">
        <v>185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 t="shared" si="88"/>
        <v>9</v>
      </c>
      <c r="C1503" s="193">
        <f t="shared" si="89"/>
        <v>41162</v>
      </c>
      <c r="D1503" s="193" t="s">
        <v>1619</v>
      </c>
      <c r="E1503" s="193">
        <v>41162</v>
      </c>
      <c r="F1503" s="194" t="s">
        <v>556</v>
      </c>
      <c r="G1503" s="498" t="s">
        <v>433</v>
      </c>
      <c r="H1503" s="195" t="s">
        <v>999</v>
      </c>
      <c r="I1503" s="260"/>
      <c r="J1503" s="260"/>
      <c r="K1503" s="38">
        <v>1402015</v>
      </c>
      <c r="L1503" s="196" t="s">
        <v>284</v>
      </c>
      <c r="M1503" s="196" t="s">
        <v>496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/>
      </c>
      <c r="B1504" s="36">
        <f t="shared" si="88"/>
        <v>9</v>
      </c>
      <c r="C1504" s="193">
        <f t="shared" si="89"/>
        <v>41162</v>
      </c>
      <c r="D1504" s="193" t="s">
        <v>1655</v>
      </c>
      <c r="E1504" s="193">
        <v>41162</v>
      </c>
      <c r="F1504" s="194" t="s">
        <v>366</v>
      </c>
      <c r="G1504" s="498" t="s">
        <v>433</v>
      </c>
      <c r="H1504" s="195" t="s">
        <v>999</v>
      </c>
      <c r="I1504" s="260"/>
      <c r="J1504" s="260"/>
      <c r="K1504" s="38">
        <v>15422165</v>
      </c>
      <c r="L1504" s="196" t="s">
        <v>48</v>
      </c>
      <c r="M1504" s="196" t="s">
        <v>284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>x</v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88"/>
        <v>9</v>
      </c>
      <c r="C1505" s="193">
        <f t="shared" si="89"/>
        <v>41162</v>
      </c>
      <c r="D1505" s="193" t="s">
        <v>1620</v>
      </c>
      <c r="E1505" s="193">
        <v>41162</v>
      </c>
      <c r="F1505" s="194" t="s">
        <v>1064</v>
      </c>
      <c r="G1505" s="498" t="s">
        <v>1065</v>
      </c>
      <c r="H1505" s="195" t="s">
        <v>949</v>
      </c>
      <c r="I1505" s="260">
        <v>100</v>
      </c>
      <c r="J1505" s="260">
        <v>7268</v>
      </c>
      <c r="K1505" s="38">
        <f>ROUND(I1505*J1505,0)</f>
        <v>726800</v>
      </c>
      <c r="L1505" s="196" t="s">
        <v>284</v>
      </c>
      <c r="M1505" s="196" t="s">
        <v>185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 t="shared" si="88"/>
        <v>9</v>
      </c>
      <c r="C1506" s="193">
        <f t="shared" si="89"/>
        <v>41162</v>
      </c>
      <c r="D1506" s="193" t="s">
        <v>1620</v>
      </c>
      <c r="E1506" s="193">
        <v>41162</v>
      </c>
      <c r="F1506" s="194" t="s">
        <v>1231</v>
      </c>
      <c r="G1506" s="498" t="s">
        <v>1065</v>
      </c>
      <c r="H1506" s="195" t="s">
        <v>949</v>
      </c>
      <c r="I1506" s="260">
        <v>228</v>
      </c>
      <c r="J1506" s="260">
        <v>5300</v>
      </c>
      <c r="K1506" s="38">
        <f>ROUND(I1506*J1506,0)</f>
        <v>1208400</v>
      </c>
      <c r="L1506" s="196" t="s">
        <v>284</v>
      </c>
      <c r="M1506" s="196" t="s">
        <v>185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213"/>
      <c r="AB1506" s="213"/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88"/>
        <v>9</v>
      </c>
      <c r="C1507" s="193">
        <f t="shared" si="89"/>
        <v>41162</v>
      </c>
      <c r="D1507" s="193" t="s">
        <v>1620</v>
      </c>
      <c r="E1507" s="193">
        <v>41162</v>
      </c>
      <c r="F1507" s="194" t="s">
        <v>556</v>
      </c>
      <c r="G1507" s="498" t="s">
        <v>1065</v>
      </c>
      <c r="H1507" s="195" t="s">
        <v>949</v>
      </c>
      <c r="I1507" s="260"/>
      <c r="J1507" s="260"/>
      <c r="K1507" s="38">
        <v>193520</v>
      </c>
      <c r="L1507" s="196" t="s">
        <v>284</v>
      </c>
      <c r="M1507" s="196" t="s">
        <v>496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88"/>
        <v>9</v>
      </c>
      <c r="C1508" s="193">
        <f t="shared" si="89"/>
        <v>41162</v>
      </c>
      <c r="D1508" s="193" t="s">
        <v>1656</v>
      </c>
      <c r="E1508" s="193">
        <v>41162</v>
      </c>
      <c r="F1508" s="194" t="s">
        <v>366</v>
      </c>
      <c r="G1508" s="498" t="s">
        <v>1065</v>
      </c>
      <c r="H1508" s="195" t="s">
        <v>949</v>
      </c>
      <c r="I1508" s="260"/>
      <c r="J1508" s="260"/>
      <c r="K1508" s="38">
        <v>2128720</v>
      </c>
      <c r="L1508" s="196" t="s">
        <v>48</v>
      </c>
      <c r="M1508" s="196" t="s">
        <v>284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>x</v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 t="shared" si="88"/>
        <v>9</v>
      </c>
      <c r="C1509" s="193">
        <f t="shared" si="89"/>
        <v>41163</v>
      </c>
      <c r="D1509" s="193" t="s">
        <v>1621</v>
      </c>
      <c r="E1509" s="193">
        <v>41163</v>
      </c>
      <c r="F1509" s="194" t="s">
        <v>1231</v>
      </c>
      <c r="G1509" s="498" t="s">
        <v>1066</v>
      </c>
      <c r="H1509" s="195" t="s">
        <v>949</v>
      </c>
      <c r="I1509" s="260">
        <v>808</v>
      </c>
      <c r="J1509" s="260">
        <v>5300</v>
      </c>
      <c r="K1509" s="38">
        <f>ROUND(I1509*J1509,0)</f>
        <v>4282400</v>
      </c>
      <c r="L1509" s="196" t="s">
        <v>284</v>
      </c>
      <c r="M1509" s="196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213"/>
      <c r="AB1509" s="213"/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 t="shared" si="88"/>
        <v>9</v>
      </c>
      <c r="C1510" s="193">
        <f t="shared" si="89"/>
        <v>41163</v>
      </c>
      <c r="D1510" s="193" t="s">
        <v>1621</v>
      </c>
      <c r="E1510" s="193">
        <v>41163</v>
      </c>
      <c r="F1510" s="194" t="s">
        <v>1232</v>
      </c>
      <c r="G1510" s="498" t="s">
        <v>1066</v>
      </c>
      <c r="H1510" s="195" t="s">
        <v>949</v>
      </c>
      <c r="I1510" s="260">
        <v>209</v>
      </c>
      <c r="J1510" s="260">
        <v>7268</v>
      </c>
      <c r="K1510" s="38">
        <f>ROUND(I1510*J1510,0)</f>
        <v>1519012</v>
      </c>
      <c r="L1510" s="196" t="s">
        <v>284</v>
      </c>
      <c r="M1510" s="196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3"/>
      <c r="AB1510" s="213"/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 t="shared" si="88"/>
        <v>9</v>
      </c>
      <c r="C1511" s="193">
        <f t="shared" si="89"/>
        <v>41163</v>
      </c>
      <c r="D1511" s="193" t="s">
        <v>1621</v>
      </c>
      <c r="E1511" s="193">
        <v>41163</v>
      </c>
      <c r="F1511" s="194" t="s">
        <v>1233</v>
      </c>
      <c r="G1511" s="498" t="s">
        <v>1066</v>
      </c>
      <c r="H1511" s="195" t="s">
        <v>949</v>
      </c>
      <c r="I1511" s="260">
        <v>104</v>
      </c>
      <c r="J1511" s="260">
        <v>5170</v>
      </c>
      <c r="K1511" s="38">
        <f>ROUND(I1511*J1511,0)</f>
        <v>537680</v>
      </c>
      <c r="L1511" s="196" t="s">
        <v>284</v>
      </c>
      <c r="M1511" s="196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 t="shared" si="88"/>
        <v>9</v>
      </c>
      <c r="C1512" s="193">
        <f t="shared" si="89"/>
        <v>41163</v>
      </c>
      <c r="D1512" s="193" t="s">
        <v>1621</v>
      </c>
      <c r="E1512" s="193">
        <v>41163</v>
      </c>
      <c r="F1512" s="194" t="s">
        <v>1224</v>
      </c>
      <c r="G1512" s="498" t="s">
        <v>1066</v>
      </c>
      <c r="H1512" s="195" t="s">
        <v>949</v>
      </c>
      <c r="I1512" s="260">
        <v>2000</v>
      </c>
      <c r="J1512" s="260">
        <v>655</v>
      </c>
      <c r="K1512" s="38">
        <f>ROUND(I1512*J1512,0)</f>
        <v>1310000</v>
      </c>
      <c r="L1512" s="196" t="s">
        <v>284</v>
      </c>
      <c r="M1512" s="196" t="s">
        <v>185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13"/>
      <c r="AB1512" s="213"/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88"/>
        <v>9</v>
      </c>
      <c r="C1513" s="193">
        <f t="shared" si="89"/>
        <v>41163</v>
      </c>
      <c r="D1513" s="193" t="s">
        <v>1621</v>
      </c>
      <c r="E1513" s="193">
        <v>41163</v>
      </c>
      <c r="F1513" s="194" t="s">
        <v>1230</v>
      </c>
      <c r="G1513" s="498" t="s">
        <v>1066</v>
      </c>
      <c r="H1513" s="195" t="s">
        <v>949</v>
      </c>
      <c r="I1513" s="260">
        <v>400</v>
      </c>
      <c r="J1513" s="260">
        <v>550</v>
      </c>
      <c r="K1513" s="38">
        <f>ROUND(I1513*J1513,0)</f>
        <v>220000</v>
      </c>
      <c r="L1513" s="196" t="s">
        <v>284</v>
      </c>
      <c r="M1513" s="196" t="s">
        <v>185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 t="shared" si="88"/>
        <v>9</v>
      </c>
      <c r="C1514" s="193">
        <f t="shared" si="89"/>
        <v>41163</v>
      </c>
      <c r="D1514" s="193" t="s">
        <v>1621</v>
      </c>
      <c r="E1514" s="193">
        <v>41163</v>
      </c>
      <c r="F1514" s="194" t="s">
        <v>556</v>
      </c>
      <c r="G1514" s="498" t="s">
        <v>1066</v>
      </c>
      <c r="H1514" s="195" t="s">
        <v>949</v>
      </c>
      <c r="I1514" s="260"/>
      <c r="J1514" s="260"/>
      <c r="K1514" s="38">
        <v>786909</v>
      </c>
      <c r="L1514" s="196" t="s">
        <v>284</v>
      </c>
      <c r="M1514" s="196" t="s">
        <v>496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88"/>
        <v>9</v>
      </c>
      <c r="C1515" s="193">
        <f t="shared" si="89"/>
        <v>41163</v>
      </c>
      <c r="D1515" s="193" t="s">
        <v>1657</v>
      </c>
      <c r="E1515" s="193">
        <v>41163</v>
      </c>
      <c r="F1515" s="194" t="s">
        <v>366</v>
      </c>
      <c r="G1515" s="498" t="s">
        <v>1066</v>
      </c>
      <c r="H1515" s="195" t="s">
        <v>949</v>
      </c>
      <c r="I1515" s="260"/>
      <c r="J1515" s="260"/>
      <c r="K1515" s="38">
        <v>8656001</v>
      </c>
      <c r="L1515" s="196" t="s">
        <v>48</v>
      </c>
      <c r="M1515" s="196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>x</v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 t="shared" si="88"/>
        <v>9</v>
      </c>
      <c r="C1516" s="193">
        <v>41165</v>
      </c>
      <c r="D1516" s="186" t="s">
        <v>364</v>
      </c>
      <c r="E1516" s="186">
        <v>41165</v>
      </c>
      <c r="F1516" s="191" t="s">
        <v>366</v>
      </c>
      <c r="G1516" s="191" t="s">
        <v>362</v>
      </c>
      <c r="H1516" s="195" t="s">
        <v>874</v>
      </c>
      <c r="I1516" s="260"/>
      <c r="J1516" s="260"/>
      <c r="K1516" s="623">
        <v>56071000</v>
      </c>
      <c r="L1516" s="885" t="s">
        <v>24</v>
      </c>
      <c r="M1516" s="885" t="s">
        <v>284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 t="shared" si="88"/>
        <v>9</v>
      </c>
      <c r="C1517" s="193">
        <v>41165</v>
      </c>
      <c r="D1517" s="186" t="s">
        <v>368</v>
      </c>
      <c r="E1517" s="186">
        <v>41165</v>
      </c>
      <c r="F1517" s="191" t="s">
        <v>1584</v>
      </c>
      <c r="G1517" s="191"/>
      <c r="H1517" s="195" t="s">
        <v>874</v>
      </c>
      <c r="I1517" s="260"/>
      <c r="J1517" s="260"/>
      <c r="K1517" s="623">
        <v>290</v>
      </c>
      <c r="L1517" s="885" t="s">
        <v>88</v>
      </c>
      <c r="M1517" s="885" t="s">
        <v>284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88"/>
        <v>9</v>
      </c>
      <c r="C1518" s="193">
        <v>41166</v>
      </c>
      <c r="D1518" s="186" t="s">
        <v>365</v>
      </c>
      <c r="E1518" s="186">
        <v>41166</v>
      </c>
      <c r="F1518" s="191" t="s">
        <v>401</v>
      </c>
      <c r="G1518" s="496" t="s">
        <v>362</v>
      </c>
      <c r="H1518" s="7" t="s">
        <v>437</v>
      </c>
      <c r="I1518" s="260"/>
      <c r="J1518" s="260"/>
      <c r="K1518" s="623">
        <v>40000000</v>
      </c>
      <c r="L1518" s="624" t="s">
        <v>8</v>
      </c>
      <c r="M1518" s="885" t="s">
        <v>24</v>
      </c>
      <c r="N1518" s="52" t="str">
        <f>IF(AND('331-CT'!$E$7=TH!H1518,OR(L1518="331",M1518="331")),"331",IF(AND(OR(L1518="131",M1518="131"),H1518='131-CT'!$E$7),"131",""))</f>
        <v>331</v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 t="shared" si="88"/>
        <v>9</v>
      </c>
      <c r="C1519" s="193">
        <v>41166</v>
      </c>
      <c r="D1519" s="186" t="s">
        <v>365</v>
      </c>
      <c r="E1519" s="186">
        <v>41166</v>
      </c>
      <c r="F1519" s="191" t="s">
        <v>367</v>
      </c>
      <c r="G1519" s="191" t="s">
        <v>362</v>
      </c>
      <c r="H1519" s="195"/>
      <c r="I1519" s="260"/>
      <c r="J1519" s="260"/>
      <c r="K1519" s="623">
        <v>20000</v>
      </c>
      <c r="L1519" s="624" t="s">
        <v>84</v>
      </c>
      <c r="M1519" s="884" t="s">
        <v>24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88"/>
        <v>9</v>
      </c>
      <c r="C1520" s="193">
        <v>41166</v>
      </c>
      <c r="D1520" s="186" t="s">
        <v>1688</v>
      </c>
      <c r="E1520" s="186">
        <v>41166</v>
      </c>
      <c r="F1520" s="191" t="s">
        <v>590</v>
      </c>
      <c r="G1520" s="496" t="s">
        <v>875</v>
      </c>
      <c r="H1520" s="195" t="s">
        <v>592</v>
      </c>
      <c r="I1520" s="260"/>
      <c r="J1520" s="260"/>
      <c r="K1520" s="623">
        <v>406427</v>
      </c>
      <c r="L1520" s="885" t="s">
        <v>84</v>
      </c>
      <c r="M1520" s="885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>x</v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 t="shared" si="88"/>
        <v>9</v>
      </c>
      <c r="C1521" s="193">
        <v>41166</v>
      </c>
      <c r="D1521" s="186" t="s">
        <v>1688</v>
      </c>
      <c r="E1521" s="186">
        <v>41166</v>
      </c>
      <c r="F1521" s="191" t="s">
        <v>593</v>
      </c>
      <c r="G1521" s="191" t="s">
        <v>875</v>
      </c>
      <c r="H1521" s="195" t="s">
        <v>592</v>
      </c>
      <c r="I1521" s="260"/>
      <c r="J1521" s="260"/>
      <c r="K1521" s="623">
        <v>40643</v>
      </c>
      <c r="L1521" s="885" t="s">
        <v>9</v>
      </c>
      <c r="M1521" s="885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>x</v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/>
      </c>
      <c r="B1522" s="36">
        <f t="shared" si="88"/>
        <v>9</v>
      </c>
      <c r="C1522" s="193">
        <v>41166</v>
      </c>
      <c r="D1522" s="186" t="s">
        <v>1689</v>
      </c>
      <c r="E1522" s="186">
        <v>41166</v>
      </c>
      <c r="F1522" s="191" t="s">
        <v>876</v>
      </c>
      <c r="G1522" s="496" t="s">
        <v>877</v>
      </c>
      <c r="H1522" s="195" t="s">
        <v>402</v>
      </c>
      <c r="I1522" s="260"/>
      <c r="J1522" s="260"/>
      <c r="K1522" s="623">
        <v>5240000</v>
      </c>
      <c r="L1522" s="885" t="s">
        <v>175</v>
      </c>
      <c r="M1522" s="885" t="s">
        <v>48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>x</v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88"/>
        <v>9</v>
      </c>
      <c r="C1523" s="193">
        <v>41166</v>
      </c>
      <c r="D1523" s="186" t="s">
        <v>1689</v>
      </c>
      <c r="E1523" s="186">
        <v>41166</v>
      </c>
      <c r="F1523" s="191" t="s">
        <v>373</v>
      </c>
      <c r="G1523" s="191" t="s">
        <v>877</v>
      </c>
      <c r="H1523" s="195" t="s">
        <v>402</v>
      </c>
      <c r="I1523" s="260"/>
      <c r="J1523" s="260"/>
      <c r="K1523" s="623">
        <v>524000</v>
      </c>
      <c r="L1523" s="885" t="s">
        <v>9</v>
      </c>
      <c r="M1523" s="885" t="s">
        <v>48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>x</v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 t="shared" si="88"/>
        <v>9</v>
      </c>
      <c r="C1524" s="193">
        <v>41169</v>
      </c>
      <c r="D1524" s="186" t="s">
        <v>364</v>
      </c>
      <c r="E1524" s="186">
        <v>41169</v>
      </c>
      <c r="F1524" s="191" t="s">
        <v>366</v>
      </c>
      <c r="G1524" s="496" t="s">
        <v>362</v>
      </c>
      <c r="H1524" s="195" t="s">
        <v>833</v>
      </c>
      <c r="I1524" s="260"/>
      <c r="J1524" s="260"/>
      <c r="K1524" s="623">
        <v>21260030</v>
      </c>
      <c r="L1524" s="885" t="s">
        <v>24</v>
      </c>
      <c r="M1524" s="885" t="s">
        <v>284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 t="shared" si="88"/>
        <v>9</v>
      </c>
      <c r="C1525" s="193">
        <f>E1525</f>
        <v>41169</v>
      </c>
      <c r="D1525" s="193" t="s">
        <v>1622</v>
      </c>
      <c r="E1525" s="193">
        <v>41169</v>
      </c>
      <c r="F1525" s="191" t="s">
        <v>1123</v>
      </c>
      <c r="G1525" s="498" t="s">
        <v>1067</v>
      </c>
      <c r="H1525" s="195" t="s">
        <v>959</v>
      </c>
      <c r="I1525" s="260">
        <v>515</v>
      </c>
      <c r="J1525" s="260">
        <v>8000</v>
      </c>
      <c r="K1525" s="38">
        <f>ROUND(I1525*J1525,0)</f>
        <v>4120000</v>
      </c>
      <c r="L1525" s="196" t="s">
        <v>284</v>
      </c>
      <c r="M1525" s="196" t="s">
        <v>185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13"/>
      <c r="AB1525" s="213"/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88"/>
        <v>9</v>
      </c>
      <c r="C1526" s="193">
        <f>E1526</f>
        <v>41169</v>
      </c>
      <c r="D1526" s="193" t="s">
        <v>1622</v>
      </c>
      <c r="E1526" s="193">
        <v>41169</v>
      </c>
      <c r="F1526" s="191" t="s">
        <v>1123</v>
      </c>
      <c r="G1526" s="498" t="s">
        <v>1067</v>
      </c>
      <c r="H1526" s="195" t="s">
        <v>959</v>
      </c>
      <c r="I1526" s="260">
        <v>590</v>
      </c>
      <c r="J1526" s="260">
        <v>8000</v>
      </c>
      <c r="K1526" s="38">
        <f>ROUND(I1526*J1526,0)</f>
        <v>4720000</v>
      </c>
      <c r="L1526" s="196" t="s">
        <v>284</v>
      </c>
      <c r="M1526" s="196" t="s">
        <v>185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 t="shared" si="88"/>
        <v>9</v>
      </c>
      <c r="C1527" s="193">
        <f>E1527</f>
        <v>41169</v>
      </c>
      <c r="D1527" s="193" t="s">
        <v>1622</v>
      </c>
      <c r="E1527" s="193">
        <v>41169</v>
      </c>
      <c r="F1527" s="194" t="s">
        <v>556</v>
      </c>
      <c r="G1527" s="498" t="s">
        <v>1067</v>
      </c>
      <c r="H1527" s="195" t="s">
        <v>959</v>
      </c>
      <c r="I1527" s="260"/>
      <c r="J1527" s="260"/>
      <c r="K1527" s="38">
        <v>884000</v>
      </c>
      <c r="L1527" s="196" t="s">
        <v>284</v>
      </c>
      <c r="M1527" s="196" t="s">
        <v>496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/>
      </c>
      <c r="B1528" s="36">
        <f t="shared" si="88"/>
        <v>9</v>
      </c>
      <c r="C1528" s="193">
        <f>E1528</f>
        <v>41169</v>
      </c>
      <c r="D1528" s="193" t="s">
        <v>1658</v>
      </c>
      <c r="E1528" s="193">
        <v>41169</v>
      </c>
      <c r="F1528" s="194" t="s">
        <v>366</v>
      </c>
      <c r="G1528" s="498" t="s">
        <v>1067</v>
      </c>
      <c r="H1528" s="195" t="s">
        <v>959</v>
      </c>
      <c r="I1528" s="260"/>
      <c r="J1528" s="260"/>
      <c r="K1528" s="38">
        <v>9724000</v>
      </c>
      <c r="L1528" s="196" t="s">
        <v>48</v>
      </c>
      <c r="M1528" s="196" t="s">
        <v>284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88"/>
        <v>9</v>
      </c>
      <c r="C1529" s="193">
        <v>41170</v>
      </c>
      <c r="D1529" s="186" t="s">
        <v>1686</v>
      </c>
      <c r="E1529" s="186">
        <v>41170</v>
      </c>
      <c r="F1529" s="191" t="s">
        <v>397</v>
      </c>
      <c r="G1529" s="191" t="s">
        <v>362</v>
      </c>
      <c r="H1529" s="195" t="s">
        <v>685</v>
      </c>
      <c r="I1529" s="260"/>
      <c r="J1529" s="260"/>
      <c r="K1529" s="623">
        <v>20000000</v>
      </c>
      <c r="L1529" s="885" t="s">
        <v>24</v>
      </c>
      <c r="M1529" s="885" t="s">
        <v>48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>x</v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88"/>
        <v>9</v>
      </c>
      <c r="C1530" s="193">
        <v>41170</v>
      </c>
      <c r="D1530" s="186" t="s">
        <v>365</v>
      </c>
      <c r="E1530" s="186">
        <v>41170</v>
      </c>
      <c r="F1530" s="191" t="s">
        <v>401</v>
      </c>
      <c r="G1530" s="496" t="s">
        <v>362</v>
      </c>
      <c r="H1530" s="7" t="s">
        <v>437</v>
      </c>
      <c r="I1530" s="260"/>
      <c r="J1530" s="260"/>
      <c r="K1530" s="623">
        <v>30000000</v>
      </c>
      <c r="L1530" s="624" t="s">
        <v>8</v>
      </c>
      <c r="M1530" s="885" t="s">
        <v>24</v>
      </c>
      <c r="N1530" s="52" t="str">
        <f>IF(AND('331-CT'!$E$7=TH!H1530,OR(L1530="331",M1530="331")),"331",IF(AND(OR(L1530="131",M1530="131"),H1530='131-CT'!$E$7),"131",""))</f>
        <v>331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 t="shared" si="88"/>
        <v>9</v>
      </c>
      <c r="C1531" s="193">
        <v>41170</v>
      </c>
      <c r="D1531" s="186" t="s">
        <v>365</v>
      </c>
      <c r="E1531" s="186">
        <v>41170</v>
      </c>
      <c r="F1531" s="191" t="s">
        <v>367</v>
      </c>
      <c r="G1531" s="191" t="s">
        <v>362</v>
      </c>
      <c r="H1531" s="195"/>
      <c r="I1531" s="260"/>
      <c r="J1531" s="260"/>
      <c r="K1531" s="623">
        <v>20000</v>
      </c>
      <c r="L1531" s="885" t="s">
        <v>84</v>
      </c>
      <c r="M1531" s="885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/>
      </c>
      <c r="B1532" s="36">
        <f t="shared" si="88"/>
        <v>9</v>
      </c>
      <c r="C1532" s="193">
        <v>41173</v>
      </c>
      <c r="D1532" s="186" t="s">
        <v>1690</v>
      </c>
      <c r="E1532" s="186">
        <v>41173</v>
      </c>
      <c r="F1532" s="191" t="s">
        <v>397</v>
      </c>
      <c r="G1532" s="496" t="s">
        <v>362</v>
      </c>
      <c r="H1532" s="195" t="s">
        <v>685</v>
      </c>
      <c r="I1532" s="260"/>
      <c r="J1532" s="260"/>
      <c r="K1532" s="623">
        <v>17000000</v>
      </c>
      <c r="L1532" s="885" t="s">
        <v>24</v>
      </c>
      <c r="M1532" s="885" t="s">
        <v>48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>x</v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88"/>
        <v>9</v>
      </c>
      <c r="C1533" s="193">
        <v>41173</v>
      </c>
      <c r="D1533" s="186" t="s">
        <v>365</v>
      </c>
      <c r="E1533" s="186">
        <v>41173</v>
      </c>
      <c r="F1533" s="191" t="s">
        <v>401</v>
      </c>
      <c r="G1533" s="191" t="s">
        <v>362</v>
      </c>
      <c r="H1533" s="7" t="s">
        <v>437</v>
      </c>
      <c r="I1533" s="260"/>
      <c r="J1533" s="260"/>
      <c r="K1533" s="623">
        <v>10000000</v>
      </c>
      <c r="L1533" s="624" t="s">
        <v>8</v>
      </c>
      <c r="M1533" s="885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88"/>
        <v>9</v>
      </c>
      <c r="C1534" s="193">
        <v>41173</v>
      </c>
      <c r="D1534" s="186" t="s">
        <v>365</v>
      </c>
      <c r="E1534" s="186">
        <v>41173</v>
      </c>
      <c r="F1534" s="191" t="s">
        <v>367</v>
      </c>
      <c r="G1534" s="191" t="s">
        <v>362</v>
      </c>
      <c r="H1534" s="195"/>
      <c r="I1534" s="260"/>
      <c r="J1534" s="260"/>
      <c r="K1534" s="623">
        <v>20000</v>
      </c>
      <c r="L1534" s="885" t="s">
        <v>84</v>
      </c>
      <c r="M1534" s="885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88"/>
        <v>9</v>
      </c>
      <c r="C1535" s="193">
        <v>41173</v>
      </c>
      <c r="D1535" s="186" t="s">
        <v>365</v>
      </c>
      <c r="E1535" s="186">
        <v>41173</v>
      </c>
      <c r="F1535" s="191" t="s">
        <v>401</v>
      </c>
      <c r="G1535" s="191" t="s">
        <v>362</v>
      </c>
      <c r="H1535" s="7" t="s">
        <v>437</v>
      </c>
      <c r="I1535" s="260"/>
      <c r="J1535" s="260"/>
      <c r="K1535" s="623">
        <v>35000000</v>
      </c>
      <c r="L1535" s="624" t="s">
        <v>8</v>
      </c>
      <c r="M1535" s="885" t="s">
        <v>24</v>
      </c>
      <c r="N1535" s="52" t="str">
        <f>IF(AND('331-CT'!$E$7=TH!H1535,OR(L1535="331",M1535="331")),"331",IF(AND(OR(L1535="131",M1535="131"),H1535='131-CT'!$E$7),"131",""))</f>
        <v>331</v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88"/>
        <v>9</v>
      </c>
      <c r="C1536" s="193">
        <v>41173</v>
      </c>
      <c r="D1536" s="186" t="s">
        <v>365</v>
      </c>
      <c r="E1536" s="186">
        <v>41173</v>
      </c>
      <c r="F1536" s="191" t="s">
        <v>367</v>
      </c>
      <c r="G1536" s="496" t="s">
        <v>362</v>
      </c>
      <c r="H1536" s="195"/>
      <c r="I1536" s="260"/>
      <c r="J1536" s="260"/>
      <c r="K1536" s="623">
        <v>20000</v>
      </c>
      <c r="L1536" s="885" t="s">
        <v>84</v>
      </c>
      <c r="M1536" s="885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88"/>
        <v>9</v>
      </c>
      <c r="C1537" s="193">
        <v>41173</v>
      </c>
      <c r="D1537" s="186" t="s">
        <v>365</v>
      </c>
      <c r="E1537" s="186">
        <v>41173</v>
      </c>
      <c r="F1537" s="191" t="s">
        <v>731</v>
      </c>
      <c r="G1537" s="191" t="s">
        <v>362</v>
      </c>
      <c r="H1537" s="195"/>
      <c r="I1537" s="260"/>
      <c r="J1537" s="260"/>
      <c r="K1537" s="623">
        <v>10000</v>
      </c>
      <c r="L1537" s="624" t="s">
        <v>84</v>
      </c>
      <c r="M1537" s="884" t="s">
        <v>24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88"/>
        <v>9</v>
      </c>
      <c r="C1538" s="193">
        <v>41173</v>
      </c>
      <c r="D1538" s="193" t="s">
        <v>773</v>
      </c>
      <c r="E1538" s="186">
        <v>41173</v>
      </c>
      <c r="F1538" s="191" t="s">
        <v>1365</v>
      </c>
      <c r="G1538" s="496" t="s">
        <v>878</v>
      </c>
      <c r="H1538" s="7" t="s">
        <v>437</v>
      </c>
      <c r="I1538" s="260">
        <v>1485</v>
      </c>
      <c r="J1538" s="260">
        <v>19979</v>
      </c>
      <c r="K1538" s="623">
        <v>29668815</v>
      </c>
      <c r="L1538" s="196" t="s">
        <v>169</v>
      </c>
      <c r="M1538" s="624" t="s">
        <v>8</v>
      </c>
      <c r="N1538" s="52" t="str">
        <f>IF(AND('331-CT'!$E$7=TH!H1538,OR(L1538="331",M1538="331")),"331",IF(AND(OR(L1538="131",M1538="131"),H1538='131-CT'!$E$7),"131",""))</f>
        <v>331</v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88"/>
        <v>9</v>
      </c>
      <c r="C1539" s="193">
        <v>41173</v>
      </c>
      <c r="D1539" s="193" t="s">
        <v>773</v>
      </c>
      <c r="E1539" s="186">
        <v>41173</v>
      </c>
      <c r="F1539" s="191" t="s">
        <v>567</v>
      </c>
      <c r="G1539" s="191" t="s">
        <v>878</v>
      </c>
      <c r="H1539" s="7" t="s">
        <v>437</v>
      </c>
      <c r="I1539" s="260"/>
      <c r="J1539" s="260"/>
      <c r="K1539" s="623">
        <v>2966882</v>
      </c>
      <c r="L1539" s="885" t="s">
        <v>9</v>
      </c>
      <c r="M1539" s="624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88"/>
        <v>9</v>
      </c>
      <c r="C1540" s="193">
        <v>41177</v>
      </c>
      <c r="D1540" s="186" t="s">
        <v>364</v>
      </c>
      <c r="E1540" s="186">
        <v>41177</v>
      </c>
      <c r="F1540" s="191" t="s">
        <v>399</v>
      </c>
      <c r="G1540" s="496" t="s">
        <v>362</v>
      </c>
      <c r="H1540" s="195"/>
      <c r="I1540" s="260"/>
      <c r="J1540" s="260"/>
      <c r="K1540" s="623">
        <v>31990</v>
      </c>
      <c r="L1540" s="885" t="s">
        <v>24</v>
      </c>
      <c r="M1540" s="885" t="s">
        <v>40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88"/>
        <v>9</v>
      </c>
      <c r="C1541" s="193">
        <v>41179</v>
      </c>
      <c r="D1541" s="193" t="s">
        <v>777</v>
      </c>
      <c r="E1541" s="186">
        <v>41179</v>
      </c>
      <c r="F1541" s="191" t="s">
        <v>1365</v>
      </c>
      <c r="G1541" s="191" t="s">
        <v>879</v>
      </c>
      <c r="H1541" s="7" t="s">
        <v>437</v>
      </c>
      <c r="I1541" s="260">
        <v>1000</v>
      </c>
      <c r="J1541" s="260">
        <v>19979</v>
      </c>
      <c r="K1541" s="623">
        <v>19979000</v>
      </c>
      <c r="L1541" s="196" t="s">
        <v>169</v>
      </c>
      <c r="M1541" s="624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88"/>
        <v>9</v>
      </c>
      <c r="C1542" s="193">
        <v>41179</v>
      </c>
      <c r="D1542" s="193" t="s">
        <v>777</v>
      </c>
      <c r="E1542" s="186">
        <v>41179</v>
      </c>
      <c r="F1542" s="191" t="s">
        <v>567</v>
      </c>
      <c r="G1542" s="496" t="s">
        <v>879</v>
      </c>
      <c r="H1542" s="7" t="s">
        <v>437</v>
      </c>
      <c r="I1542" s="260"/>
      <c r="J1542" s="260"/>
      <c r="K1542" s="623">
        <v>1997900</v>
      </c>
      <c r="L1542" s="885" t="s">
        <v>9</v>
      </c>
      <c r="M1542" s="624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/>
      </c>
      <c r="B1543" s="36">
        <f t="shared" si="88"/>
        <v>9</v>
      </c>
      <c r="C1543" s="193">
        <v>41180</v>
      </c>
      <c r="D1543" s="186" t="s">
        <v>1693</v>
      </c>
      <c r="E1543" s="186">
        <v>41180</v>
      </c>
      <c r="F1543" s="191" t="s">
        <v>397</v>
      </c>
      <c r="G1543" s="191" t="s">
        <v>362</v>
      </c>
      <c r="H1543" s="195" t="s">
        <v>685</v>
      </c>
      <c r="I1543" s="260"/>
      <c r="J1543" s="260"/>
      <c r="K1543" s="623">
        <v>20000000</v>
      </c>
      <c r="L1543" s="885" t="s">
        <v>24</v>
      </c>
      <c r="M1543" s="885" t="s">
        <v>48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>x</v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88"/>
        <v>9</v>
      </c>
      <c r="C1544" s="193">
        <v>41181</v>
      </c>
      <c r="D1544" s="186" t="s">
        <v>365</v>
      </c>
      <c r="E1544" s="186">
        <v>41181</v>
      </c>
      <c r="F1544" s="191" t="s">
        <v>401</v>
      </c>
      <c r="G1544" s="496" t="s">
        <v>362</v>
      </c>
      <c r="H1544" s="7" t="s">
        <v>437</v>
      </c>
      <c r="I1544" s="260"/>
      <c r="J1544" s="260"/>
      <c r="K1544" s="623">
        <v>20000000</v>
      </c>
      <c r="L1544" s="624" t="s">
        <v>8</v>
      </c>
      <c r="M1544" s="885" t="s">
        <v>24</v>
      </c>
      <c r="N1544" s="52" t="str">
        <f>IF(AND('331-CT'!$E$7=TH!H1544,OR(L1544="331",M1544="331")),"331",IF(AND(OR(L1544="131",M1544="131"),H1544='131-CT'!$E$7),"131",""))</f>
        <v>331</v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88"/>
        <v>9</v>
      </c>
      <c r="C1545" s="193">
        <v>41181</v>
      </c>
      <c r="D1545" s="186" t="s">
        <v>365</v>
      </c>
      <c r="E1545" s="186">
        <v>41181</v>
      </c>
      <c r="F1545" s="191" t="s">
        <v>367</v>
      </c>
      <c r="G1545" s="191" t="s">
        <v>362</v>
      </c>
      <c r="H1545" s="195"/>
      <c r="I1545" s="260"/>
      <c r="J1545" s="260"/>
      <c r="K1545" s="623">
        <v>20000</v>
      </c>
      <c r="L1545" s="885" t="s">
        <v>84</v>
      </c>
      <c r="M1545" s="885" t="s">
        <v>24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88"/>
        <v>9</v>
      </c>
      <c r="C1546" s="193">
        <v>41181</v>
      </c>
      <c r="D1546" s="186" t="s">
        <v>365</v>
      </c>
      <c r="E1546" s="186">
        <v>41181</v>
      </c>
      <c r="F1546" s="191" t="s">
        <v>731</v>
      </c>
      <c r="G1546" s="496" t="s">
        <v>362</v>
      </c>
      <c r="H1546" s="195"/>
      <c r="I1546" s="260"/>
      <c r="J1546" s="260"/>
      <c r="K1546" s="623">
        <v>10000</v>
      </c>
      <c r="L1546" s="885" t="s">
        <v>84</v>
      </c>
      <c r="M1546" s="885" t="s">
        <v>24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88"/>
        <v>9</v>
      </c>
      <c r="C1547" s="748">
        <f t="shared" ref="C1547:C1552" si="90">E1547</f>
        <v>41182</v>
      </c>
      <c r="D1547" s="748" t="s">
        <v>368</v>
      </c>
      <c r="E1547" s="861">
        <v>41182</v>
      </c>
      <c r="F1547" s="749" t="s">
        <v>1587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287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88"/>
        <v>9</v>
      </c>
      <c r="C1548" s="748">
        <f t="shared" si="90"/>
        <v>41182</v>
      </c>
      <c r="D1548" s="748" t="s">
        <v>368</v>
      </c>
      <c r="E1548" s="861">
        <v>41182</v>
      </c>
      <c r="F1548" s="749" t="s">
        <v>512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287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 t="shared" si="88"/>
        <v>9</v>
      </c>
      <c r="C1549" s="748">
        <f t="shared" si="90"/>
        <v>41182</v>
      </c>
      <c r="D1549" s="748" t="s">
        <v>1694</v>
      </c>
      <c r="E1549" s="861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287</v>
      </c>
      <c r="M1549" s="752" t="s">
        <v>48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>x</v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88"/>
        <v>10</v>
      </c>
      <c r="C1550" s="748">
        <f t="shared" si="90"/>
        <v>41183</v>
      </c>
      <c r="D1550" s="748" t="s">
        <v>368</v>
      </c>
      <c r="E1550" s="861">
        <v>41183</v>
      </c>
      <c r="F1550" s="749" t="s">
        <v>510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88"/>
        <v>10</v>
      </c>
      <c r="C1551" s="193">
        <f t="shared" si="90"/>
        <v>41183</v>
      </c>
      <c r="D1551" s="193" t="s">
        <v>1588</v>
      </c>
      <c r="E1551" s="193">
        <v>41183</v>
      </c>
      <c r="F1551" s="191" t="s">
        <v>1147</v>
      </c>
      <c r="G1551" s="498" t="s">
        <v>1068</v>
      </c>
      <c r="H1551" s="195" t="s">
        <v>911</v>
      </c>
      <c r="I1551" s="260">
        <v>508</v>
      </c>
      <c r="J1551" s="260">
        <v>11020</v>
      </c>
      <c r="K1551" s="38">
        <f>ROUND(I1551*J1551,0)</f>
        <v>5598160</v>
      </c>
      <c r="L1551" s="196" t="s">
        <v>284</v>
      </c>
      <c r="M1551" s="196" t="s">
        <v>185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88"/>
        <v>10</v>
      </c>
      <c r="C1552" s="193">
        <f t="shared" si="90"/>
        <v>41183</v>
      </c>
      <c r="D1552" s="193" t="s">
        <v>1588</v>
      </c>
      <c r="E1552" s="193">
        <v>41183</v>
      </c>
      <c r="F1552" s="194" t="s">
        <v>556</v>
      </c>
      <c r="G1552" s="498" t="s">
        <v>1068</v>
      </c>
      <c r="H1552" s="195" t="s">
        <v>911</v>
      </c>
      <c r="I1552" s="260"/>
      <c r="J1552" s="260"/>
      <c r="K1552" s="38">
        <v>559816</v>
      </c>
      <c r="L1552" s="196" t="s">
        <v>284</v>
      </c>
      <c r="M1552" s="196" t="s">
        <v>496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>C01</v>
      </c>
      <c r="B1553" s="36">
        <f t="shared" si="88"/>
        <v>10</v>
      </c>
      <c r="C1553" s="193">
        <v>41184</v>
      </c>
      <c r="D1553" s="186" t="s">
        <v>411</v>
      </c>
      <c r="E1553" s="186">
        <v>41184</v>
      </c>
      <c r="F1553" s="191" t="s">
        <v>397</v>
      </c>
      <c r="G1553" s="191" t="s">
        <v>362</v>
      </c>
      <c r="H1553" s="195" t="s">
        <v>685</v>
      </c>
      <c r="I1553" s="260"/>
      <c r="J1553" s="260"/>
      <c r="K1553" s="623">
        <v>5000000</v>
      </c>
      <c r="L1553" s="885" t="s">
        <v>24</v>
      </c>
      <c r="M1553" s="885" t="s">
        <v>48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>x</v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88"/>
        <v>10</v>
      </c>
      <c r="C1554" s="193">
        <v>41184</v>
      </c>
      <c r="D1554" s="193" t="s">
        <v>365</v>
      </c>
      <c r="E1554" s="193">
        <v>41184</v>
      </c>
      <c r="F1554" s="194" t="s">
        <v>401</v>
      </c>
      <c r="G1554" s="699" t="s">
        <v>362</v>
      </c>
      <c r="H1554" s="7" t="s">
        <v>437</v>
      </c>
      <c r="I1554" s="260"/>
      <c r="J1554" s="886"/>
      <c r="K1554" s="38">
        <v>5000000</v>
      </c>
      <c r="L1554" s="624" t="s">
        <v>8</v>
      </c>
      <c r="M1554" s="196" t="s">
        <v>24</v>
      </c>
      <c r="N1554" s="52" t="str">
        <f>IF(AND('331-CT'!$E$7=TH!H1554,OR(L1554="331",M1554="331")),"331",IF(AND(OR(L1554="131",M1554="131"),H1554='131-CT'!$E$7),"131",""))</f>
        <v>331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88"/>
        <v>10</v>
      </c>
      <c r="C1555" s="193">
        <v>41184</v>
      </c>
      <c r="D1555" s="193" t="s">
        <v>365</v>
      </c>
      <c r="E1555" s="193">
        <v>41184</v>
      </c>
      <c r="F1555" s="194" t="s">
        <v>367</v>
      </c>
      <c r="G1555" s="194" t="s">
        <v>362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88"/>
        <v>10</v>
      </c>
      <c r="C1556" s="193">
        <v>41184</v>
      </c>
      <c r="D1556" s="193" t="s">
        <v>365</v>
      </c>
      <c r="E1556" s="193">
        <v>41184</v>
      </c>
      <c r="F1556" s="194" t="s">
        <v>731</v>
      </c>
      <c r="G1556" s="194" t="s">
        <v>362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88"/>
        <v>10</v>
      </c>
      <c r="C1557" s="193">
        <v>41185</v>
      </c>
      <c r="D1557" s="193" t="s">
        <v>462</v>
      </c>
      <c r="E1557" s="193">
        <v>41185</v>
      </c>
      <c r="F1557" s="194" t="s">
        <v>1365</v>
      </c>
      <c r="G1557" s="194" t="s">
        <v>880</v>
      </c>
      <c r="H1557" s="7" t="s">
        <v>437</v>
      </c>
      <c r="I1557" s="260">
        <v>3000</v>
      </c>
      <c r="J1557" s="260">
        <v>19979</v>
      </c>
      <c r="K1557" s="38">
        <v>59937000</v>
      </c>
      <c r="L1557" s="196" t="s">
        <v>169</v>
      </c>
      <c r="M1557" s="624" t="s">
        <v>8</v>
      </c>
      <c r="N1557" s="52" t="str">
        <f>IF(AND('331-CT'!$E$7=TH!H1557,OR(L1557="331",M1557="331")),"331",IF(AND(OR(L1557="131",M1557="131"),H1557='131-CT'!$E$7),"131",""))</f>
        <v>331</v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si="88"/>
        <v>10</v>
      </c>
      <c r="C1558" s="193">
        <v>41185</v>
      </c>
      <c r="D1558" s="193" t="s">
        <v>462</v>
      </c>
      <c r="E1558" s="193">
        <v>41185</v>
      </c>
      <c r="F1558" s="194" t="s">
        <v>567</v>
      </c>
      <c r="G1558" s="194" t="s">
        <v>880</v>
      </c>
      <c r="H1558" s="7" t="s">
        <v>437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IF(AND('331-CT'!$E$7=TH!H1558,OR(L1558="331",M1558="331")),"331",IF(AND(OR(L1558="131",M1558="131"),H1558='131-CT'!$E$7),"131",""))</f>
        <v>331</v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ref="B1559:B1622" si="91">IF(C1559&lt;&gt;"",MONTH(C1559),"")</f>
        <v>10</v>
      </c>
      <c r="C1559" s="193">
        <v>41187</v>
      </c>
      <c r="D1559" s="193" t="s">
        <v>364</v>
      </c>
      <c r="E1559" s="193">
        <v>41187</v>
      </c>
      <c r="F1559" s="194" t="s">
        <v>366</v>
      </c>
      <c r="G1559" s="194" t="s">
        <v>362</v>
      </c>
      <c r="H1559" s="7" t="s">
        <v>501</v>
      </c>
      <c r="I1559" s="260"/>
      <c r="J1559" s="260"/>
      <c r="K1559" s="38">
        <v>12277760</v>
      </c>
      <c r="L1559" s="196" t="s">
        <v>24</v>
      </c>
      <c r="M1559" s="196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>C02</v>
      </c>
      <c r="B1560" s="36">
        <f t="shared" si="91"/>
        <v>10</v>
      </c>
      <c r="C1560" s="193">
        <v>41191</v>
      </c>
      <c r="D1560" s="193" t="s">
        <v>412</v>
      </c>
      <c r="E1560" s="193">
        <v>41191</v>
      </c>
      <c r="F1560" s="194" t="s">
        <v>397</v>
      </c>
      <c r="G1560" s="498" t="s">
        <v>362</v>
      </c>
      <c r="H1560" s="195" t="s">
        <v>685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1"/>
        <v>10</v>
      </c>
      <c r="C1561" s="193">
        <v>41191</v>
      </c>
      <c r="D1561" s="193" t="s">
        <v>364</v>
      </c>
      <c r="E1561" s="193">
        <v>41191</v>
      </c>
      <c r="F1561" s="194" t="s">
        <v>366</v>
      </c>
      <c r="G1561" s="498" t="s">
        <v>362</v>
      </c>
      <c r="H1561" s="195" t="s">
        <v>701</v>
      </c>
      <c r="I1561" s="260"/>
      <c r="J1561" s="260"/>
      <c r="K1561" s="38">
        <v>7747740</v>
      </c>
      <c r="L1561" s="196" t="s">
        <v>24</v>
      </c>
      <c r="M1561" s="196" t="s">
        <v>284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 t="shared" si="91"/>
        <v>10</v>
      </c>
      <c r="C1562" s="193">
        <v>41191</v>
      </c>
      <c r="D1562" s="193" t="s">
        <v>365</v>
      </c>
      <c r="E1562" s="193">
        <v>41191</v>
      </c>
      <c r="F1562" s="194" t="s">
        <v>401</v>
      </c>
      <c r="G1562" s="498" t="s">
        <v>362</v>
      </c>
      <c r="H1562" s="7" t="s">
        <v>437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1"/>
        <v>10</v>
      </c>
      <c r="C1563" s="193">
        <v>41191</v>
      </c>
      <c r="D1563" s="193" t="s">
        <v>365</v>
      </c>
      <c r="E1563" s="193">
        <v>41191</v>
      </c>
      <c r="F1563" s="194" t="s">
        <v>367</v>
      </c>
      <c r="G1563" s="498" t="s">
        <v>362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 t="shared" si="91"/>
        <v>10</v>
      </c>
      <c r="C1564" s="193">
        <v>41191</v>
      </c>
      <c r="D1564" s="193" t="s">
        <v>365</v>
      </c>
      <c r="E1564" s="193">
        <v>41191</v>
      </c>
      <c r="F1564" s="194" t="s">
        <v>401</v>
      </c>
      <c r="G1564" s="498" t="s">
        <v>362</v>
      </c>
      <c r="H1564" s="7" t="s">
        <v>437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IF(AND('331-CT'!$E$7=TH!H1564,OR(L1564="331",M1564="331")),"331",IF(AND(OR(L1564="131",M1564="131"),H1564='131-CT'!$E$7),"131",""))</f>
        <v>331</v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1"/>
        <v>10</v>
      </c>
      <c r="C1565" s="193">
        <v>41191</v>
      </c>
      <c r="D1565" s="193" t="s">
        <v>365</v>
      </c>
      <c r="E1565" s="193">
        <v>41191</v>
      </c>
      <c r="F1565" s="194" t="s">
        <v>367</v>
      </c>
      <c r="G1565" s="498" t="s">
        <v>362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 t="shared" si="91"/>
        <v>10</v>
      </c>
      <c r="C1566" s="193">
        <v>41191</v>
      </c>
      <c r="D1566" s="193" t="s">
        <v>365</v>
      </c>
      <c r="E1566" s="193">
        <v>41191</v>
      </c>
      <c r="F1566" s="194" t="s">
        <v>731</v>
      </c>
      <c r="G1566" s="498" t="s">
        <v>362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 t="shared" si="91"/>
        <v>10</v>
      </c>
      <c r="C1567" s="193">
        <f t="shared" ref="C1567:C1578" si="92">E1567</f>
        <v>41194</v>
      </c>
      <c r="D1567" s="193" t="s">
        <v>1589</v>
      </c>
      <c r="E1567" s="193">
        <v>41194</v>
      </c>
      <c r="F1567" s="194" t="s">
        <v>1134</v>
      </c>
      <c r="G1567" s="498" t="s">
        <v>434</v>
      </c>
      <c r="H1567" s="195" t="s">
        <v>959</v>
      </c>
      <c r="I1567" s="260">
        <v>500</v>
      </c>
      <c r="J1567" s="260">
        <v>11000</v>
      </c>
      <c r="K1567" s="38">
        <f>ROUND(I1567*J1567,0)</f>
        <v>5500000</v>
      </c>
      <c r="L1567" s="196" t="s">
        <v>284</v>
      </c>
      <c r="M1567" s="196" t="s">
        <v>185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213"/>
      <c r="AB1567" s="213"/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91"/>
        <v>10</v>
      </c>
      <c r="C1568" s="193">
        <f t="shared" si="92"/>
        <v>41194</v>
      </c>
      <c r="D1568" s="193" t="s">
        <v>1589</v>
      </c>
      <c r="E1568" s="193">
        <v>41194</v>
      </c>
      <c r="F1568" s="191" t="s">
        <v>1123</v>
      </c>
      <c r="G1568" s="498" t="s">
        <v>434</v>
      </c>
      <c r="H1568" s="195" t="s">
        <v>959</v>
      </c>
      <c r="I1568" s="260">
        <v>508</v>
      </c>
      <c r="J1568" s="260">
        <v>8000</v>
      </c>
      <c r="K1568" s="38">
        <f>ROUND(I1568*J1568,0)</f>
        <v>4064000</v>
      </c>
      <c r="L1568" s="196" t="s">
        <v>284</v>
      </c>
      <c r="M1568" s="196" t="s">
        <v>185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 t="shared" si="91"/>
        <v>10</v>
      </c>
      <c r="C1569" s="193">
        <f t="shared" si="92"/>
        <v>41194</v>
      </c>
      <c r="D1569" s="193" t="s">
        <v>1589</v>
      </c>
      <c r="E1569" s="193">
        <v>41194</v>
      </c>
      <c r="F1569" s="194" t="s">
        <v>556</v>
      </c>
      <c r="G1569" s="498" t="s">
        <v>434</v>
      </c>
      <c r="H1569" s="195" t="s">
        <v>959</v>
      </c>
      <c r="I1569" s="260"/>
      <c r="J1569" s="260"/>
      <c r="K1569" s="38">
        <v>956400</v>
      </c>
      <c r="L1569" s="196" t="s">
        <v>284</v>
      </c>
      <c r="M1569" s="196" t="s">
        <v>496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>T01</v>
      </c>
      <c r="B1570" s="36">
        <f t="shared" si="91"/>
        <v>10</v>
      </c>
      <c r="C1570" s="193">
        <f t="shared" si="92"/>
        <v>41194</v>
      </c>
      <c r="D1570" s="193" t="s">
        <v>409</v>
      </c>
      <c r="E1570" s="193">
        <v>41194</v>
      </c>
      <c r="F1570" s="194" t="s">
        <v>366</v>
      </c>
      <c r="G1570" s="498" t="s">
        <v>434</v>
      </c>
      <c r="H1570" s="195" t="s">
        <v>959</v>
      </c>
      <c r="I1570" s="260"/>
      <c r="J1570" s="260"/>
      <c r="K1570" s="38">
        <v>10520400</v>
      </c>
      <c r="L1570" s="196" t="s">
        <v>48</v>
      </c>
      <c r="M1570" s="196" t="s">
        <v>284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>x</v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1"/>
        <v>10</v>
      </c>
      <c r="C1571" s="193">
        <f t="shared" si="92"/>
        <v>41194</v>
      </c>
      <c r="D1571" s="193" t="s">
        <v>1590</v>
      </c>
      <c r="E1571" s="193">
        <v>41194</v>
      </c>
      <c r="F1571" s="194" t="s">
        <v>1145</v>
      </c>
      <c r="G1571" s="498" t="s">
        <v>623</v>
      </c>
      <c r="H1571" s="45" t="s">
        <v>892</v>
      </c>
      <c r="I1571" s="260">
        <v>1000</v>
      </c>
      <c r="J1571" s="260">
        <v>11500</v>
      </c>
      <c r="K1571" s="38">
        <f>ROUND(I1571*J1571,0)</f>
        <v>11500000</v>
      </c>
      <c r="L1571" s="196" t="s">
        <v>284</v>
      </c>
      <c r="M1571" s="196" t="s">
        <v>185</v>
      </c>
      <c r="N1571" s="52" t="str">
        <f>IF(AND('331-CT'!$E$7=TH!H1571,OR(L1571="331",M1571="331")),"331",IF(AND(OR(L1571="131",M1571="131"),H1571='131-CT'!$E$7),"131",""))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1"/>
        <v>10</v>
      </c>
      <c r="C1572" s="193">
        <f t="shared" si="92"/>
        <v>41194</v>
      </c>
      <c r="D1572" s="193" t="s">
        <v>1590</v>
      </c>
      <c r="E1572" s="193">
        <v>41194</v>
      </c>
      <c r="F1572" s="194" t="s">
        <v>1144</v>
      </c>
      <c r="G1572" s="498" t="s">
        <v>623</v>
      </c>
      <c r="H1572" s="45" t="s">
        <v>892</v>
      </c>
      <c r="I1572" s="260">
        <v>200</v>
      </c>
      <c r="J1572" s="260">
        <v>13500</v>
      </c>
      <c r="K1572" s="38">
        <f>ROUND(I1572*J1572,0)</f>
        <v>2700000</v>
      </c>
      <c r="L1572" s="196" t="s">
        <v>284</v>
      </c>
      <c r="M1572" s="196" t="s">
        <v>185</v>
      </c>
      <c r="N1572" s="52" t="str">
        <f>IF(AND('331-CT'!$E$7=TH!H1572,OR(L1572="331",M1572="331")),"331",IF(AND(OR(L1572="131",M1572="131"),H1572='131-CT'!$E$7),"131",""))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91"/>
        <v>10</v>
      </c>
      <c r="C1573" s="193">
        <f t="shared" si="92"/>
        <v>41194</v>
      </c>
      <c r="D1573" s="193" t="s">
        <v>1590</v>
      </c>
      <c r="E1573" s="193">
        <v>41194</v>
      </c>
      <c r="F1573" s="194" t="s">
        <v>1146</v>
      </c>
      <c r="G1573" s="498" t="s">
        <v>623</v>
      </c>
      <c r="H1573" s="45" t="s">
        <v>892</v>
      </c>
      <c r="I1573" s="260">
        <v>100</v>
      </c>
      <c r="J1573" s="260">
        <v>12900</v>
      </c>
      <c r="K1573" s="38">
        <f>ROUND(I1573*J1573,0)</f>
        <v>1290000</v>
      </c>
      <c r="L1573" s="196" t="s">
        <v>284</v>
      </c>
      <c r="M1573" s="196" t="s">
        <v>185</v>
      </c>
      <c r="N1573" s="52" t="str">
        <f>IF(AND('331-CT'!$E$7=TH!H1573,OR(L1573="331",M1573="331")),"331",IF(AND(OR(L1573="131",M1573="131"),H1573='131-CT'!$E$7),"131",""))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 t="shared" si="91"/>
        <v>10</v>
      </c>
      <c r="C1574" s="193">
        <f t="shared" si="92"/>
        <v>41194</v>
      </c>
      <c r="D1574" s="193" t="s">
        <v>1590</v>
      </c>
      <c r="E1574" s="193">
        <v>41194</v>
      </c>
      <c r="F1574" s="194" t="s">
        <v>556</v>
      </c>
      <c r="G1574" s="498" t="s">
        <v>623</v>
      </c>
      <c r="H1574" s="45" t="s">
        <v>892</v>
      </c>
      <c r="I1574" s="260"/>
      <c r="J1574" s="260"/>
      <c r="K1574" s="38">
        <v>1549000</v>
      </c>
      <c r="L1574" s="196" t="s">
        <v>284</v>
      </c>
      <c r="M1574" s="196" t="s">
        <v>496</v>
      </c>
      <c r="N1574" s="52" t="str">
        <f>IF(AND('331-CT'!$E$7=TH!H1574,OR(L1574="331",M1574="331")),"331",IF(AND(OR(L1574="131",M1574="131"),H1574='131-CT'!$E$7),"131",""))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 t="shared" si="91"/>
        <v>10</v>
      </c>
      <c r="C1575" s="193">
        <f t="shared" si="92"/>
        <v>41195</v>
      </c>
      <c r="D1575" s="193" t="s">
        <v>1591</v>
      </c>
      <c r="E1575" s="193">
        <v>41195</v>
      </c>
      <c r="F1575" s="194" t="s">
        <v>1145</v>
      </c>
      <c r="G1575" s="498" t="s">
        <v>1069</v>
      </c>
      <c r="H1575" s="45" t="s">
        <v>892</v>
      </c>
      <c r="I1575" s="260">
        <v>1000</v>
      </c>
      <c r="J1575" s="260">
        <v>11500</v>
      </c>
      <c r="K1575" s="38">
        <f>ROUND(I1575*J1575,0)</f>
        <v>11500000</v>
      </c>
      <c r="L1575" s="196" t="s">
        <v>284</v>
      </c>
      <c r="M1575" s="196" t="s">
        <v>185</v>
      </c>
      <c r="N1575" s="52" t="str">
        <f>IF(AND('331-CT'!$E$7=TH!H1575,OR(L1575="331",M1575="331")),"331",IF(AND(OR(L1575="131",M1575="131"),H1575='131-CT'!$E$7),"131",""))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213"/>
      <c r="AB1575" s="213"/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1"/>
        <v>10</v>
      </c>
      <c r="C1576" s="193">
        <f t="shared" si="92"/>
        <v>41195</v>
      </c>
      <c r="D1576" s="193" t="s">
        <v>1591</v>
      </c>
      <c r="E1576" s="193">
        <v>41195</v>
      </c>
      <c r="F1576" s="194" t="s">
        <v>1144</v>
      </c>
      <c r="G1576" s="498" t="s">
        <v>1069</v>
      </c>
      <c r="H1576" s="45" t="s">
        <v>892</v>
      </c>
      <c r="I1576" s="260">
        <v>300</v>
      </c>
      <c r="J1576" s="260">
        <v>13500</v>
      </c>
      <c r="K1576" s="38">
        <f>ROUND(I1576*J1576,0)</f>
        <v>4050000</v>
      </c>
      <c r="L1576" s="196" t="s">
        <v>284</v>
      </c>
      <c r="M1576" s="196" t="s">
        <v>185</v>
      </c>
      <c r="N1576" s="52" t="str">
        <f>IF(AND('331-CT'!$E$7=TH!H1576,OR(L1576="331",M1576="331")),"331",IF(AND(OR(L1576="131",M1576="131"),H1576='131-CT'!$E$7),"131",""))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1"/>
        <v>10</v>
      </c>
      <c r="C1577" s="193">
        <f t="shared" si="92"/>
        <v>41195</v>
      </c>
      <c r="D1577" s="193" t="s">
        <v>1591</v>
      </c>
      <c r="E1577" s="193">
        <v>41195</v>
      </c>
      <c r="F1577" s="194" t="s">
        <v>1143</v>
      </c>
      <c r="G1577" s="498" t="s">
        <v>1069</v>
      </c>
      <c r="H1577" s="45" t="s">
        <v>892</v>
      </c>
      <c r="I1577" s="260">
        <v>100</v>
      </c>
      <c r="J1577" s="260">
        <v>10800</v>
      </c>
      <c r="K1577" s="38">
        <f>ROUND(I1577*J1577,0)</f>
        <v>1080000</v>
      </c>
      <c r="L1577" s="196" t="s">
        <v>284</v>
      </c>
      <c r="M1577" s="196" t="s">
        <v>185</v>
      </c>
      <c r="N1577" s="52" t="str">
        <f>IF(AND('331-CT'!$E$7=TH!H1577,OR(L1577="331",M1577="331")),"331",IF(AND(OR(L1577="131",M1577="131"),H1577='131-CT'!$E$7),"131",""))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1"/>
        <v>10</v>
      </c>
      <c r="C1578" s="193">
        <f t="shared" si="92"/>
        <v>41195</v>
      </c>
      <c r="D1578" s="193" t="s">
        <v>1591</v>
      </c>
      <c r="E1578" s="193">
        <v>41195</v>
      </c>
      <c r="F1578" s="194" t="s">
        <v>556</v>
      </c>
      <c r="G1578" s="498" t="s">
        <v>1069</v>
      </c>
      <c r="H1578" s="45" t="s">
        <v>892</v>
      </c>
      <c r="I1578" s="260"/>
      <c r="J1578" s="260"/>
      <c r="K1578" s="38">
        <v>1663000</v>
      </c>
      <c r="L1578" s="196" t="s">
        <v>284</v>
      </c>
      <c r="M1578" s="196" t="s">
        <v>496</v>
      </c>
      <c r="N1578" s="52" t="str">
        <f>IF(AND('331-CT'!$E$7=TH!H1578,OR(L1578="331",M1578="331")),"331",IF(AND(OR(L1578="131",M1578="131"),H1578='131-CT'!$E$7),"131",""))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>T02</v>
      </c>
      <c r="B1579" s="36">
        <f t="shared" si="91"/>
        <v>10</v>
      </c>
      <c r="C1579" s="193">
        <v>41197</v>
      </c>
      <c r="D1579" s="193" t="s">
        <v>410</v>
      </c>
      <c r="E1579" s="193">
        <v>41197</v>
      </c>
      <c r="F1579" s="194" t="s">
        <v>560</v>
      </c>
      <c r="G1579" s="194" t="s">
        <v>362</v>
      </c>
      <c r="H1579" s="195" t="s">
        <v>685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>x</v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>C03</v>
      </c>
      <c r="B1580" s="36">
        <f t="shared" si="91"/>
        <v>10</v>
      </c>
      <c r="C1580" s="193">
        <v>41197</v>
      </c>
      <c r="D1580" s="193" t="s">
        <v>413</v>
      </c>
      <c r="E1580" s="193">
        <v>41197</v>
      </c>
      <c r="F1580" s="194" t="s">
        <v>881</v>
      </c>
      <c r="G1580" s="498" t="s">
        <v>882</v>
      </c>
      <c r="H1580" s="195" t="s">
        <v>402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>x</v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>C03</v>
      </c>
      <c r="B1581" s="36">
        <f t="shared" si="91"/>
        <v>10</v>
      </c>
      <c r="C1581" s="193">
        <v>41197</v>
      </c>
      <c r="D1581" s="193" t="s">
        <v>413</v>
      </c>
      <c r="E1581" s="193">
        <v>41197</v>
      </c>
      <c r="F1581" s="194" t="s">
        <v>373</v>
      </c>
      <c r="G1581" s="498" t="s">
        <v>882</v>
      </c>
      <c r="H1581" s="195" t="s">
        <v>402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>x</v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1"/>
        <v>10</v>
      </c>
      <c r="C1582" s="193">
        <v>41197</v>
      </c>
      <c r="D1582" s="193" t="s">
        <v>463</v>
      </c>
      <c r="E1582" s="193">
        <v>41197</v>
      </c>
      <c r="F1582" s="194" t="s">
        <v>1365</v>
      </c>
      <c r="G1582" s="498" t="s">
        <v>883</v>
      </c>
      <c r="H1582" s="7" t="s">
        <v>437</v>
      </c>
      <c r="I1582" s="260">
        <v>1500</v>
      </c>
      <c r="J1582" s="260">
        <v>19979</v>
      </c>
      <c r="K1582" s="38">
        <v>29968500</v>
      </c>
      <c r="L1582" s="196" t="s">
        <v>169</v>
      </c>
      <c r="M1582" s="624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 t="shared" si="91"/>
        <v>10</v>
      </c>
      <c r="C1583" s="193">
        <v>41197</v>
      </c>
      <c r="D1583" s="193" t="s">
        <v>463</v>
      </c>
      <c r="E1583" s="193">
        <v>41197</v>
      </c>
      <c r="F1583" s="194" t="s">
        <v>1365</v>
      </c>
      <c r="G1583" s="498" t="s">
        <v>883</v>
      </c>
      <c r="H1583" s="7" t="s">
        <v>437</v>
      </c>
      <c r="I1583" s="260">
        <v>140</v>
      </c>
      <c r="J1583" s="260">
        <v>18628</v>
      </c>
      <c r="K1583" s="38">
        <v>2607920</v>
      </c>
      <c r="L1583" s="196" t="s">
        <v>169</v>
      </c>
      <c r="M1583" s="624" t="s">
        <v>8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 t="shared" si="91"/>
        <v>10</v>
      </c>
      <c r="C1584" s="193">
        <v>41197</v>
      </c>
      <c r="D1584" s="193" t="s">
        <v>463</v>
      </c>
      <c r="E1584" s="193">
        <v>41197</v>
      </c>
      <c r="F1584" s="194" t="s">
        <v>567</v>
      </c>
      <c r="G1584" s="498" t="s">
        <v>883</v>
      </c>
      <c r="H1584" s="7" t="s">
        <v>437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IF(AND('331-CT'!$E$7=TH!H1584,OR(L1584="331",M1584="331")),"331",IF(AND(OR(L1584="131",M1584="131"),H1584='131-CT'!$E$7),"131",""))</f>
        <v>331</v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1"/>
        <v>10</v>
      </c>
      <c r="C1585" s="193">
        <f>E1585</f>
        <v>41198</v>
      </c>
      <c r="D1585" s="193" t="s">
        <v>1592</v>
      </c>
      <c r="E1585" s="193">
        <v>41198</v>
      </c>
      <c r="F1585" s="194" t="s">
        <v>1142</v>
      </c>
      <c r="G1585" s="498" t="s">
        <v>435</v>
      </c>
      <c r="H1585" s="195" t="s">
        <v>959</v>
      </c>
      <c r="I1585" s="260">
        <v>495</v>
      </c>
      <c r="J1585" s="260">
        <v>8000</v>
      </c>
      <c r="K1585" s="38">
        <f>ROUND(I1585*J1585,0)</f>
        <v>3960000</v>
      </c>
      <c r="L1585" s="196" t="s">
        <v>284</v>
      </c>
      <c r="M1585" s="196" t="s">
        <v>185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1"/>
        <v>10</v>
      </c>
      <c r="C1586" s="193">
        <f>E1586</f>
        <v>41198</v>
      </c>
      <c r="D1586" s="193" t="s">
        <v>1592</v>
      </c>
      <c r="E1586" s="193">
        <v>41198</v>
      </c>
      <c r="F1586" s="194" t="s">
        <v>556</v>
      </c>
      <c r="G1586" s="498" t="s">
        <v>435</v>
      </c>
      <c r="H1586" s="195" t="s">
        <v>959</v>
      </c>
      <c r="I1586" s="260"/>
      <c r="J1586" s="260"/>
      <c r="K1586" s="38">
        <v>396000</v>
      </c>
      <c r="L1586" s="196" t="s">
        <v>284</v>
      </c>
      <c r="M1586" s="196" t="s">
        <v>496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>T04</v>
      </c>
      <c r="B1587" s="36">
        <f t="shared" si="91"/>
        <v>10</v>
      </c>
      <c r="C1587" s="193">
        <f>E1587</f>
        <v>41198</v>
      </c>
      <c r="D1587" s="193" t="s">
        <v>446</v>
      </c>
      <c r="E1587" s="193">
        <v>41198</v>
      </c>
      <c r="F1587" s="194" t="s">
        <v>366</v>
      </c>
      <c r="G1587" s="498" t="s">
        <v>435</v>
      </c>
      <c r="H1587" s="195" t="s">
        <v>959</v>
      </c>
      <c r="I1587" s="260"/>
      <c r="J1587" s="260"/>
      <c r="K1587" s="38">
        <v>4356000</v>
      </c>
      <c r="L1587" s="196" t="s">
        <v>48</v>
      </c>
      <c r="M1587" s="196" t="s">
        <v>284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>x</v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>C04</v>
      </c>
      <c r="B1588" s="36">
        <f t="shared" si="91"/>
        <v>10</v>
      </c>
      <c r="C1588" s="193">
        <v>41199</v>
      </c>
      <c r="D1588" s="193" t="s">
        <v>414</v>
      </c>
      <c r="E1588" s="193">
        <v>41199</v>
      </c>
      <c r="F1588" s="194" t="s">
        <v>397</v>
      </c>
      <c r="G1588" s="498" t="s">
        <v>362</v>
      </c>
      <c r="H1588" s="195" t="s">
        <v>685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91"/>
        <v>10</v>
      </c>
      <c r="C1589" s="193">
        <v>41199</v>
      </c>
      <c r="D1589" s="193" t="s">
        <v>365</v>
      </c>
      <c r="E1589" s="193">
        <v>41199</v>
      </c>
      <c r="F1589" s="194" t="s">
        <v>401</v>
      </c>
      <c r="G1589" s="498" t="s">
        <v>362</v>
      </c>
      <c r="H1589" s="7" t="s">
        <v>437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 t="shared" si="91"/>
        <v>10</v>
      </c>
      <c r="C1590" s="193">
        <v>41199</v>
      </c>
      <c r="D1590" s="193" t="s">
        <v>365</v>
      </c>
      <c r="E1590" s="193">
        <v>41199</v>
      </c>
      <c r="F1590" s="194" t="s">
        <v>367</v>
      </c>
      <c r="G1590" s="498" t="s">
        <v>362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 t="shared" si="91"/>
        <v>10</v>
      </c>
      <c r="C1591" s="193">
        <v>41199</v>
      </c>
      <c r="D1591" s="193" t="s">
        <v>365</v>
      </c>
      <c r="E1591" s="193">
        <v>41199</v>
      </c>
      <c r="F1591" s="194" t="s">
        <v>401</v>
      </c>
      <c r="G1591" s="498" t="s">
        <v>362</v>
      </c>
      <c r="H1591" s="7" t="s">
        <v>437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IF(AND('331-CT'!$E$7=TH!H1591,OR(L1591="331",M1591="331")),"331",IF(AND(OR(L1591="131",M1591="131"),H1591='131-CT'!$E$7),"131",""))</f>
        <v>331</v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1"/>
        <v>10</v>
      </c>
      <c r="C1592" s="193">
        <v>41199</v>
      </c>
      <c r="D1592" s="193" t="s">
        <v>365</v>
      </c>
      <c r="E1592" s="193">
        <v>41199</v>
      </c>
      <c r="F1592" s="194" t="s">
        <v>367</v>
      </c>
      <c r="G1592" s="498" t="s">
        <v>362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1"/>
        <v>10</v>
      </c>
      <c r="C1593" s="193">
        <v>41199</v>
      </c>
      <c r="D1593" s="193" t="s">
        <v>365</v>
      </c>
      <c r="E1593" s="193">
        <v>41199</v>
      </c>
      <c r="F1593" s="194" t="s">
        <v>731</v>
      </c>
      <c r="G1593" s="498" t="s">
        <v>362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1"/>
        <v>10</v>
      </c>
      <c r="C1594" s="193">
        <f t="shared" ref="C1594:C1606" si="93">E1594</f>
        <v>41199</v>
      </c>
      <c r="D1594" s="193" t="s">
        <v>1593</v>
      </c>
      <c r="E1594" s="193">
        <v>41199</v>
      </c>
      <c r="F1594" s="194" t="s">
        <v>1134</v>
      </c>
      <c r="G1594" s="498" t="s">
        <v>1070</v>
      </c>
      <c r="H1594" s="195" t="s">
        <v>959</v>
      </c>
      <c r="I1594" s="260">
        <v>489</v>
      </c>
      <c r="J1594" s="260">
        <v>11000</v>
      </c>
      <c r="K1594" s="38">
        <f>ROUND(I1594*J1594,0)</f>
        <v>5379000</v>
      </c>
      <c r="L1594" s="196" t="s">
        <v>284</v>
      </c>
      <c r="M1594" s="196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1"/>
        <v>10</v>
      </c>
      <c r="C1595" s="193">
        <f t="shared" si="93"/>
        <v>41199</v>
      </c>
      <c r="D1595" s="193" t="s">
        <v>1593</v>
      </c>
      <c r="E1595" s="193">
        <v>41199</v>
      </c>
      <c r="F1595" s="191" t="s">
        <v>1123</v>
      </c>
      <c r="G1595" s="498" t="s">
        <v>1070</v>
      </c>
      <c r="H1595" s="195" t="s">
        <v>959</v>
      </c>
      <c r="I1595" s="260">
        <v>490</v>
      </c>
      <c r="J1595" s="260">
        <v>8000</v>
      </c>
      <c r="K1595" s="38">
        <f>ROUND(I1595*J1595,0)</f>
        <v>3920000</v>
      </c>
      <c r="L1595" s="196" t="s">
        <v>284</v>
      </c>
      <c r="M1595" s="196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1"/>
        <v>10</v>
      </c>
      <c r="C1596" s="193">
        <f t="shared" si="93"/>
        <v>41199</v>
      </c>
      <c r="D1596" s="193" t="s">
        <v>1593</v>
      </c>
      <c r="E1596" s="193">
        <v>41199</v>
      </c>
      <c r="F1596" s="194" t="s">
        <v>556</v>
      </c>
      <c r="G1596" s="498" t="s">
        <v>1070</v>
      </c>
      <c r="H1596" s="195" t="s">
        <v>959</v>
      </c>
      <c r="I1596" s="260"/>
      <c r="J1596" s="260"/>
      <c r="K1596" s="38">
        <v>929900</v>
      </c>
      <c r="L1596" s="196" t="s">
        <v>284</v>
      </c>
      <c r="M1596" s="196" t="s">
        <v>496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>T05</v>
      </c>
      <c r="B1597" s="36">
        <f t="shared" si="91"/>
        <v>10</v>
      </c>
      <c r="C1597" s="193">
        <f t="shared" si="93"/>
        <v>41199</v>
      </c>
      <c r="D1597" s="193" t="s">
        <v>539</v>
      </c>
      <c r="E1597" s="193">
        <v>41199</v>
      </c>
      <c r="F1597" s="194" t="s">
        <v>366</v>
      </c>
      <c r="G1597" s="498" t="s">
        <v>1070</v>
      </c>
      <c r="H1597" s="195" t="s">
        <v>959</v>
      </c>
      <c r="I1597" s="260"/>
      <c r="J1597" s="260"/>
      <c r="K1597" s="38">
        <v>10228900</v>
      </c>
      <c r="L1597" s="196" t="s">
        <v>48</v>
      </c>
      <c r="M1597" s="196" t="s">
        <v>284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>x</v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1"/>
        <v>10</v>
      </c>
      <c r="C1598" s="193">
        <f t="shared" si="93"/>
        <v>41199</v>
      </c>
      <c r="D1598" s="193" t="s">
        <v>1594</v>
      </c>
      <c r="E1598" s="193">
        <v>41199</v>
      </c>
      <c r="F1598" s="191" t="s">
        <v>1071</v>
      </c>
      <c r="G1598" s="498" t="s">
        <v>436</v>
      </c>
      <c r="H1598" s="195" t="s">
        <v>949</v>
      </c>
      <c r="I1598" s="260">
        <v>106</v>
      </c>
      <c r="J1598" s="260">
        <v>6585</v>
      </c>
      <c r="K1598" s="38">
        <f>ROUND(I1598*J1598,0)</f>
        <v>698010</v>
      </c>
      <c r="L1598" s="196" t="s">
        <v>284</v>
      </c>
      <c r="M1598" s="196" t="s">
        <v>185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1"/>
        <v>10</v>
      </c>
      <c r="C1599" s="193">
        <f t="shared" si="93"/>
        <v>41199</v>
      </c>
      <c r="D1599" s="193" t="s">
        <v>1594</v>
      </c>
      <c r="E1599" s="193">
        <v>41199</v>
      </c>
      <c r="F1599" s="194" t="s">
        <v>1072</v>
      </c>
      <c r="G1599" s="498" t="s">
        <v>436</v>
      </c>
      <c r="H1599" s="195" t="s">
        <v>949</v>
      </c>
      <c r="I1599" s="260">
        <v>104</v>
      </c>
      <c r="J1599" s="260">
        <v>6700</v>
      </c>
      <c r="K1599" s="38">
        <f>ROUND(I1599*J1599,0)</f>
        <v>696800</v>
      </c>
      <c r="L1599" s="196" t="s">
        <v>284</v>
      </c>
      <c r="M1599" s="196" t="s">
        <v>185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 t="shared" si="91"/>
        <v>10</v>
      </c>
      <c r="C1600" s="193">
        <f t="shared" si="93"/>
        <v>41199</v>
      </c>
      <c r="D1600" s="193" t="s">
        <v>1594</v>
      </c>
      <c r="E1600" s="193">
        <v>41199</v>
      </c>
      <c r="F1600" s="194" t="s">
        <v>556</v>
      </c>
      <c r="G1600" s="498" t="s">
        <v>436</v>
      </c>
      <c r="H1600" s="195" t="s">
        <v>949</v>
      </c>
      <c r="I1600" s="260"/>
      <c r="J1600" s="260"/>
      <c r="K1600" s="38">
        <v>139481</v>
      </c>
      <c r="L1600" s="196" t="s">
        <v>284</v>
      </c>
      <c r="M1600" s="196" t="s">
        <v>496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>T06</v>
      </c>
      <c r="B1601" s="36">
        <f t="shared" si="91"/>
        <v>10</v>
      </c>
      <c r="C1601" s="193">
        <f t="shared" si="93"/>
        <v>41199</v>
      </c>
      <c r="D1601" s="193" t="s">
        <v>544</v>
      </c>
      <c r="E1601" s="193">
        <v>41199</v>
      </c>
      <c r="F1601" s="194" t="s">
        <v>366</v>
      </c>
      <c r="G1601" s="498" t="s">
        <v>436</v>
      </c>
      <c r="H1601" s="195" t="s">
        <v>949</v>
      </c>
      <c r="I1601" s="260"/>
      <c r="J1601" s="260"/>
      <c r="K1601" s="38">
        <v>1534291</v>
      </c>
      <c r="L1601" s="196" t="s">
        <v>48</v>
      </c>
      <c r="M1601" s="196" t="s">
        <v>284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1"/>
        <v>10</v>
      </c>
      <c r="C1602" s="193">
        <f t="shared" si="93"/>
        <v>41201</v>
      </c>
      <c r="D1602" s="193" t="s">
        <v>1595</v>
      </c>
      <c r="E1602" s="193">
        <v>41201</v>
      </c>
      <c r="F1602" s="194" t="s">
        <v>1141</v>
      </c>
      <c r="G1602" s="498" t="s">
        <v>1073</v>
      </c>
      <c r="H1602" s="7" t="s">
        <v>501</v>
      </c>
      <c r="I1602" s="260">
        <v>515</v>
      </c>
      <c r="J1602" s="260">
        <v>16000</v>
      </c>
      <c r="K1602" s="38">
        <f>ROUND(I1602*J1602,0)</f>
        <v>8240000</v>
      </c>
      <c r="L1602" s="196" t="s">
        <v>284</v>
      </c>
      <c r="M1602" s="196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1"/>
        <v>10</v>
      </c>
      <c r="C1603" s="193">
        <f t="shared" si="93"/>
        <v>41201</v>
      </c>
      <c r="D1603" s="193" t="s">
        <v>1595</v>
      </c>
      <c r="E1603" s="193">
        <v>41201</v>
      </c>
      <c r="F1603" s="194" t="s">
        <v>556</v>
      </c>
      <c r="G1603" s="498" t="s">
        <v>1073</v>
      </c>
      <c r="H1603" s="7" t="s">
        <v>501</v>
      </c>
      <c r="I1603" s="260"/>
      <c r="J1603" s="260"/>
      <c r="K1603" s="38">
        <v>824000</v>
      </c>
      <c r="L1603" s="196" t="s">
        <v>284</v>
      </c>
      <c r="M1603" s="196" t="s">
        <v>496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 t="shared" si="91"/>
        <v>10</v>
      </c>
      <c r="C1604" s="193">
        <f t="shared" si="93"/>
        <v>41201</v>
      </c>
      <c r="D1604" s="193" t="s">
        <v>1596</v>
      </c>
      <c r="E1604" s="193">
        <v>41201</v>
      </c>
      <c r="F1604" s="194" t="s">
        <v>1140</v>
      </c>
      <c r="G1604" s="498" t="s">
        <v>1074</v>
      </c>
      <c r="H1604" s="195" t="s">
        <v>1017</v>
      </c>
      <c r="I1604" s="260">
        <v>1036</v>
      </c>
      <c r="J1604" s="260">
        <v>6700</v>
      </c>
      <c r="K1604" s="38">
        <f>ROUND(I1604*J1604,0)</f>
        <v>6941200</v>
      </c>
      <c r="L1604" s="196" t="s">
        <v>284</v>
      </c>
      <c r="M1604" s="196" t="s">
        <v>185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213"/>
      <c r="AB1604" s="213"/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 t="shared" si="91"/>
        <v>10</v>
      </c>
      <c r="C1605" s="193">
        <f t="shared" si="93"/>
        <v>41201</v>
      </c>
      <c r="D1605" s="193" t="s">
        <v>1596</v>
      </c>
      <c r="E1605" s="193">
        <v>41201</v>
      </c>
      <c r="F1605" s="194" t="s">
        <v>556</v>
      </c>
      <c r="G1605" s="498" t="s">
        <v>1074</v>
      </c>
      <c r="H1605" s="195" t="s">
        <v>1017</v>
      </c>
      <c r="I1605" s="260"/>
      <c r="J1605" s="260"/>
      <c r="K1605" s="38">
        <v>694120</v>
      </c>
      <c r="L1605" s="196" t="s">
        <v>284</v>
      </c>
      <c r="M1605" s="196" t="s">
        <v>496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>T07</v>
      </c>
      <c r="B1606" s="36">
        <f t="shared" si="91"/>
        <v>10</v>
      </c>
      <c r="C1606" s="193">
        <f t="shared" si="93"/>
        <v>41201</v>
      </c>
      <c r="D1606" s="193" t="s">
        <v>543</v>
      </c>
      <c r="E1606" s="193">
        <v>41201</v>
      </c>
      <c r="F1606" s="194" t="s">
        <v>366</v>
      </c>
      <c r="G1606" s="498" t="s">
        <v>1074</v>
      </c>
      <c r="H1606" s="195" t="s">
        <v>1017</v>
      </c>
      <c r="I1606" s="260"/>
      <c r="J1606" s="260"/>
      <c r="K1606" s="38">
        <v>7635320</v>
      </c>
      <c r="L1606" s="196" t="s">
        <v>48</v>
      </c>
      <c r="M1606" s="196" t="s">
        <v>284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>x</v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 t="shared" si="91"/>
        <v>10</v>
      </c>
      <c r="C1607" s="193">
        <v>41204</v>
      </c>
      <c r="D1607" s="193" t="s">
        <v>364</v>
      </c>
      <c r="E1607" s="193">
        <v>41204</v>
      </c>
      <c r="F1607" s="194" t="s">
        <v>366</v>
      </c>
      <c r="G1607" s="498" t="s">
        <v>362</v>
      </c>
      <c r="H1607" s="7" t="s">
        <v>501</v>
      </c>
      <c r="I1607" s="260"/>
      <c r="J1607" s="260"/>
      <c r="K1607" s="38">
        <v>45878580</v>
      </c>
      <c r="L1607" s="196" t="s">
        <v>24</v>
      </c>
      <c r="M1607" s="196" t="s">
        <v>284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1"/>
        <v>10</v>
      </c>
      <c r="C1608" s="193">
        <v>41204</v>
      </c>
      <c r="D1608" s="193" t="s">
        <v>464</v>
      </c>
      <c r="E1608" s="193">
        <v>41204</v>
      </c>
      <c r="F1608" s="887" t="s">
        <v>1469</v>
      </c>
      <c r="G1608" s="498" t="s">
        <v>884</v>
      </c>
      <c r="H1608" s="7" t="s">
        <v>437</v>
      </c>
      <c r="I1608" s="260">
        <v>340</v>
      </c>
      <c r="J1608" s="260">
        <v>20290</v>
      </c>
      <c r="K1608" s="38">
        <v>6898600</v>
      </c>
      <c r="L1608" s="196" t="s">
        <v>169</v>
      </c>
      <c r="M1608" s="624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 t="shared" si="91"/>
        <v>10</v>
      </c>
      <c r="C1609" s="193">
        <v>41204</v>
      </c>
      <c r="D1609" s="193" t="s">
        <v>464</v>
      </c>
      <c r="E1609" s="193">
        <v>41204</v>
      </c>
      <c r="F1609" s="887" t="s">
        <v>1365</v>
      </c>
      <c r="G1609" s="498" t="s">
        <v>884</v>
      </c>
      <c r="H1609" s="7" t="s">
        <v>437</v>
      </c>
      <c r="I1609" s="260">
        <v>4000</v>
      </c>
      <c r="J1609" s="260">
        <v>19979</v>
      </c>
      <c r="K1609" s="38">
        <v>79916000</v>
      </c>
      <c r="L1609" s="196" t="s">
        <v>169</v>
      </c>
      <c r="M1609" s="624" t="s">
        <v>8</v>
      </c>
      <c r="N1609" s="52" t="str">
        <f>IF(AND('331-CT'!$E$7=TH!H1609,OR(L1609="331",M1609="331")),"331",IF(AND(OR(L1609="131",M1609="131"),H1609='131-CT'!$E$7),"131",""))</f>
        <v>331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 t="shared" si="91"/>
        <v>10</v>
      </c>
      <c r="C1610" s="193">
        <v>41204</v>
      </c>
      <c r="D1610" s="193" t="s">
        <v>464</v>
      </c>
      <c r="E1610" s="193">
        <v>41204</v>
      </c>
      <c r="F1610" s="887" t="s">
        <v>567</v>
      </c>
      <c r="G1610" s="498" t="s">
        <v>884</v>
      </c>
      <c r="H1610" s="7" t="s">
        <v>437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>C05</v>
      </c>
      <c r="B1611" s="36">
        <f t="shared" si="91"/>
        <v>10</v>
      </c>
      <c r="C1611" s="193">
        <v>41205</v>
      </c>
      <c r="D1611" s="193" t="s">
        <v>415</v>
      </c>
      <c r="E1611" s="193">
        <v>41205</v>
      </c>
      <c r="F1611" s="887" t="s">
        <v>690</v>
      </c>
      <c r="G1611" s="498" t="s">
        <v>885</v>
      </c>
      <c r="H1611" s="7" t="s">
        <v>402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>x</v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>C05</v>
      </c>
      <c r="B1612" s="36">
        <f t="shared" si="91"/>
        <v>10</v>
      </c>
      <c r="C1612" s="193">
        <v>41205</v>
      </c>
      <c r="D1612" s="193" t="s">
        <v>415</v>
      </c>
      <c r="E1612" s="193">
        <v>41205</v>
      </c>
      <c r="F1612" s="887" t="s">
        <v>373</v>
      </c>
      <c r="G1612" s="498" t="s">
        <v>885</v>
      </c>
      <c r="H1612" s="7" t="s">
        <v>402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>x</v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 t="shared" si="91"/>
        <v>10</v>
      </c>
      <c r="C1613" s="193">
        <v>41205</v>
      </c>
      <c r="D1613" s="193" t="s">
        <v>465</v>
      </c>
      <c r="E1613" s="193">
        <v>41205</v>
      </c>
      <c r="F1613" s="887" t="s">
        <v>1470</v>
      </c>
      <c r="G1613" s="498" t="s">
        <v>886</v>
      </c>
      <c r="H1613" s="7" t="s">
        <v>437</v>
      </c>
      <c r="I1613" s="260">
        <v>470</v>
      </c>
      <c r="J1613" s="260">
        <v>11113</v>
      </c>
      <c r="K1613" s="38">
        <v>5223110</v>
      </c>
      <c r="L1613" s="196" t="s">
        <v>169</v>
      </c>
      <c r="M1613" s="624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1"/>
        <v>10</v>
      </c>
      <c r="C1614" s="193">
        <v>41205</v>
      </c>
      <c r="D1614" s="193" t="s">
        <v>465</v>
      </c>
      <c r="E1614" s="193">
        <v>41205</v>
      </c>
      <c r="F1614" s="194" t="s">
        <v>1296</v>
      </c>
      <c r="G1614" s="498" t="s">
        <v>886</v>
      </c>
      <c r="H1614" s="7" t="s">
        <v>437</v>
      </c>
      <c r="I1614" s="260">
        <v>200</v>
      </c>
      <c r="J1614" s="260">
        <v>15825</v>
      </c>
      <c r="K1614" s="38">
        <v>3165000</v>
      </c>
      <c r="L1614" s="196" t="s">
        <v>169</v>
      </c>
      <c r="M1614" s="624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1"/>
        <v>10</v>
      </c>
      <c r="C1615" s="193">
        <v>41205</v>
      </c>
      <c r="D1615" s="193" t="s">
        <v>465</v>
      </c>
      <c r="E1615" s="193">
        <v>41205</v>
      </c>
      <c r="F1615" s="194" t="s">
        <v>1366</v>
      </c>
      <c r="G1615" s="498" t="s">
        <v>886</v>
      </c>
      <c r="H1615" s="7" t="s">
        <v>437</v>
      </c>
      <c r="I1615" s="260">
        <v>50</v>
      </c>
      <c r="J1615" s="260">
        <v>39995</v>
      </c>
      <c r="K1615" s="38">
        <v>1999750</v>
      </c>
      <c r="L1615" s="196" t="s">
        <v>169</v>
      </c>
      <c r="M1615" s="624" t="s">
        <v>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1"/>
        <v>10</v>
      </c>
      <c r="C1616" s="193">
        <v>41205</v>
      </c>
      <c r="D1616" s="193" t="s">
        <v>465</v>
      </c>
      <c r="E1616" s="193">
        <v>41205</v>
      </c>
      <c r="F1616" s="194" t="s">
        <v>567</v>
      </c>
      <c r="G1616" s="498" t="s">
        <v>886</v>
      </c>
      <c r="H1616" s="7" t="s">
        <v>437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IF(AND('331-CT'!$E$7=TH!H1616,OR(L1616="331",M1616="331")),"331",IF(AND(OR(L1616="131",M1616="131"),H1616='131-CT'!$E$7),"131",""))</f>
        <v>331</v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>C06</v>
      </c>
      <c r="B1617" s="36">
        <f t="shared" si="91"/>
        <v>10</v>
      </c>
      <c r="C1617" s="193">
        <v>41205</v>
      </c>
      <c r="D1617" s="193" t="s">
        <v>416</v>
      </c>
      <c r="E1617" s="193">
        <v>41205</v>
      </c>
      <c r="F1617" s="194" t="s">
        <v>401</v>
      </c>
      <c r="G1617" s="498" t="s">
        <v>886</v>
      </c>
      <c r="H1617" s="7" t="s">
        <v>437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IF(AND('331-CT'!$E$7=TH!H1617,OR(L1617="331",M1617="331")),"331",IF(AND(OR(L1617="131",M1617="131"),H1617='131-CT'!$E$7),"131",""))</f>
        <v>331</v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1"/>
        <v>10</v>
      </c>
      <c r="C1618" s="193">
        <f t="shared" ref="C1618:C1624" si="94">E1618</f>
        <v>41205</v>
      </c>
      <c r="D1618" s="193" t="s">
        <v>1597</v>
      </c>
      <c r="E1618" s="193">
        <v>41205</v>
      </c>
      <c r="F1618" s="194" t="s">
        <v>1127</v>
      </c>
      <c r="G1618" s="498" t="s">
        <v>1075</v>
      </c>
      <c r="H1618" s="195" t="s">
        <v>887</v>
      </c>
      <c r="I1618" s="260">
        <v>1020</v>
      </c>
      <c r="J1618" s="260">
        <v>8740</v>
      </c>
      <c r="K1618" s="38">
        <f>ROUND(I1618*J1618,0)</f>
        <v>8914800</v>
      </c>
      <c r="L1618" s="196" t="s">
        <v>284</v>
      </c>
      <c r="M1618" s="196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 t="shared" si="91"/>
        <v>10</v>
      </c>
      <c r="C1619" s="193">
        <f t="shared" si="94"/>
        <v>41205</v>
      </c>
      <c r="D1619" s="193" t="s">
        <v>1597</v>
      </c>
      <c r="E1619" s="193">
        <v>41205</v>
      </c>
      <c r="F1619" s="194" t="s">
        <v>556</v>
      </c>
      <c r="G1619" s="498" t="s">
        <v>1075</v>
      </c>
      <c r="H1619" s="195" t="s">
        <v>887</v>
      </c>
      <c r="I1619" s="260"/>
      <c r="J1619" s="260"/>
      <c r="K1619" s="38">
        <v>891480</v>
      </c>
      <c r="L1619" s="196" t="s">
        <v>284</v>
      </c>
      <c r="M1619" s="196" t="s">
        <v>496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91"/>
        <v>10</v>
      </c>
      <c r="C1620" s="193">
        <f t="shared" si="94"/>
        <v>41205</v>
      </c>
      <c r="D1620" s="193" t="s">
        <v>1598</v>
      </c>
      <c r="E1620" s="193">
        <v>41205</v>
      </c>
      <c r="F1620" s="194" t="s">
        <v>1139</v>
      </c>
      <c r="G1620" s="498" t="s">
        <v>1076</v>
      </c>
      <c r="H1620" s="7" t="s">
        <v>633</v>
      </c>
      <c r="I1620" s="260">
        <v>1350</v>
      </c>
      <c r="J1620" s="260">
        <v>6000</v>
      </c>
      <c r="K1620" s="38">
        <f>ROUND(I1620*J1620,0)</f>
        <v>8100000</v>
      </c>
      <c r="L1620" s="196" t="s">
        <v>284</v>
      </c>
      <c r="M1620" s="196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 t="shared" si="91"/>
        <v>10</v>
      </c>
      <c r="C1621" s="193">
        <f t="shared" si="94"/>
        <v>41205</v>
      </c>
      <c r="D1621" s="193" t="s">
        <v>1598</v>
      </c>
      <c r="E1621" s="193">
        <v>41205</v>
      </c>
      <c r="F1621" s="194" t="s">
        <v>1138</v>
      </c>
      <c r="G1621" s="498" t="s">
        <v>1076</v>
      </c>
      <c r="H1621" s="7" t="s">
        <v>633</v>
      </c>
      <c r="I1621" s="260">
        <v>617</v>
      </c>
      <c r="J1621" s="260">
        <v>9400</v>
      </c>
      <c r="K1621" s="38">
        <f>ROUND(I1621*J1621,0)</f>
        <v>5799800</v>
      </c>
      <c r="L1621" s="196" t="s">
        <v>284</v>
      </c>
      <c r="M1621" s="196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13"/>
      <c r="AB1621" s="213"/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 t="shared" si="91"/>
        <v>10</v>
      </c>
      <c r="C1622" s="193">
        <f t="shared" si="94"/>
        <v>41205</v>
      </c>
      <c r="D1622" s="193" t="s">
        <v>1598</v>
      </c>
      <c r="E1622" s="193">
        <v>41205</v>
      </c>
      <c r="F1622" s="194" t="s">
        <v>1137</v>
      </c>
      <c r="G1622" s="498" t="s">
        <v>1076</v>
      </c>
      <c r="H1622" s="7" t="s">
        <v>633</v>
      </c>
      <c r="I1622" s="260">
        <v>293</v>
      </c>
      <c r="J1622" s="260">
        <v>6000</v>
      </c>
      <c r="K1622" s="38">
        <f>ROUND(I1622*J1622,0)</f>
        <v>1758000</v>
      </c>
      <c r="L1622" s="196" t="s">
        <v>284</v>
      </c>
      <c r="M1622" s="196" t="s">
        <v>185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213"/>
      <c r="AB1622" s="213"/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ref="B1623:B1686" si="95">IF(C1623&lt;&gt;"",MONTH(C1623),"")</f>
        <v>10</v>
      </c>
      <c r="C1623" s="193">
        <f t="shared" si="94"/>
        <v>41205</v>
      </c>
      <c r="D1623" s="193" t="s">
        <v>1598</v>
      </c>
      <c r="E1623" s="193">
        <v>41205</v>
      </c>
      <c r="F1623" s="194" t="s">
        <v>1119</v>
      </c>
      <c r="G1623" s="498" t="s">
        <v>1076</v>
      </c>
      <c r="H1623" s="7" t="s">
        <v>633</v>
      </c>
      <c r="I1623" s="260">
        <v>500</v>
      </c>
      <c r="J1623" s="260">
        <v>10300</v>
      </c>
      <c r="K1623" s="38">
        <f>ROUND(I1623*J1623,0)</f>
        <v>5150000</v>
      </c>
      <c r="L1623" s="196" t="s">
        <v>284</v>
      </c>
      <c r="M1623" s="196" t="s">
        <v>185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95"/>
        <v>10</v>
      </c>
      <c r="C1624" s="193">
        <f t="shared" si="94"/>
        <v>41205</v>
      </c>
      <c r="D1624" s="193" t="s">
        <v>1598</v>
      </c>
      <c r="E1624" s="193">
        <v>41205</v>
      </c>
      <c r="F1624" s="194" t="s">
        <v>556</v>
      </c>
      <c r="G1624" s="498" t="s">
        <v>1076</v>
      </c>
      <c r="H1624" s="7" t="s">
        <v>633</v>
      </c>
      <c r="I1624" s="260"/>
      <c r="J1624" s="260"/>
      <c r="K1624" s="38">
        <v>2053780</v>
      </c>
      <c r="L1624" s="196" t="s">
        <v>284</v>
      </c>
      <c r="M1624" s="196" t="s">
        <v>496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>C07</v>
      </c>
      <c r="B1625" s="36">
        <f t="shared" si="95"/>
        <v>10</v>
      </c>
      <c r="C1625" s="193">
        <v>41206</v>
      </c>
      <c r="D1625" s="193" t="s">
        <v>417</v>
      </c>
      <c r="E1625" s="193">
        <v>41206</v>
      </c>
      <c r="F1625" s="194" t="s">
        <v>397</v>
      </c>
      <c r="G1625" s="498" t="s">
        <v>362</v>
      </c>
      <c r="H1625" s="195" t="s">
        <v>685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>x</v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 t="shared" si="95"/>
        <v>10</v>
      </c>
      <c r="C1626" s="193">
        <v>41206</v>
      </c>
      <c r="D1626" s="193" t="s">
        <v>364</v>
      </c>
      <c r="E1626" s="193">
        <v>41206</v>
      </c>
      <c r="F1626" s="194" t="s">
        <v>366</v>
      </c>
      <c r="G1626" s="498" t="s">
        <v>362</v>
      </c>
      <c r="H1626" s="7" t="s">
        <v>887</v>
      </c>
      <c r="I1626" s="260"/>
      <c r="J1626" s="260"/>
      <c r="K1626" s="38">
        <v>9806280</v>
      </c>
      <c r="L1626" s="196" t="s">
        <v>24</v>
      </c>
      <c r="M1626" s="196" t="s">
        <v>284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95"/>
        <v>10</v>
      </c>
      <c r="C1627" s="193">
        <v>41206</v>
      </c>
      <c r="D1627" s="193" t="s">
        <v>365</v>
      </c>
      <c r="E1627" s="193">
        <v>41206</v>
      </c>
      <c r="F1627" s="194" t="s">
        <v>401</v>
      </c>
      <c r="G1627" s="498" t="s">
        <v>362</v>
      </c>
      <c r="H1627" s="7" t="s">
        <v>437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IF(AND('331-CT'!$E$7=TH!H1627,OR(L1627="331",M1627="331")),"331",IF(AND(OR(L1627="131",M1627="131"),H1627='131-CT'!$E$7),"131",""))</f>
        <v>331</v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 t="shared" si="95"/>
        <v>10</v>
      </c>
      <c r="C1628" s="193">
        <v>41206</v>
      </c>
      <c r="D1628" s="193" t="s">
        <v>365</v>
      </c>
      <c r="E1628" s="193">
        <v>41206</v>
      </c>
      <c r="F1628" s="194" t="s">
        <v>367</v>
      </c>
      <c r="G1628" s="498" t="s">
        <v>362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 t="shared" si="95"/>
        <v>10</v>
      </c>
      <c r="C1629" s="193">
        <v>41206</v>
      </c>
      <c r="D1629" s="193" t="s">
        <v>365</v>
      </c>
      <c r="E1629" s="193">
        <v>41206</v>
      </c>
      <c r="F1629" s="194" t="s">
        <v>731</v>
      </c>
      <c r="G1629" s="498" t="s">
        <v>362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95"/>
        <v>10</v>
      </c>
      <c r="C1630" s="193">
        <v>41206</v>
      </c>
      <c r="D1630" s="193" t="s">
        <v>466</v>
      </c>
      <c r="E1630" s="193">
        <v>41206</v>
      </c>
      <c r="F1630" s="194" t="s">
        <v>1296</v>
      </c>
      <c r="G1630" s="498" t="s">
        <v>888</v>
      </c>
      <c r="H1630" s="7" t="s">
        <v>437</v>
      </c>
      <c r="I1630" s="260">
        <v>290</v>
      </c>
      <c r="J1630" s="260">
        <v>15825</v>
      </c>
      <c r="K1630" s="38">
        <v>4589250</v>
      </c>
      <c r="L1630" s="196" t="s">
        <v>169</v>
      </c>
      <c r="M1630" s="624" t="s">
        <v>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 t="shared" si="95"/>
        <v>10</v>
      </c>
      <c r="C1631" s="193">
        <v>41206</v>
      </c>
      <c r="D1631" s="193" t="s">
        <v>466</v>
      </c>
      <c r="E1631" s="193">
        <v>41206</v>
      </c>
      <c r="F1631" s="194" t="s">
        <v>567</v>
      </c>
      <c r="G1631" s="498" t="s">
        <v>888</v>
      </c>
      <c r="H1631" s="7" t="s">
        <v>437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IF(AND('331-CT'!$E$7=TH!H1631,OR(L1631="331",M1631="331")),"331",IF(AND(OR(L1631="131",M1631="131"),H1631='131-CT'!$E$7),"131",""))</f>
        <v>331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>C08</v>
      </c>
      <c r="B1632" s="36">
        <f t="shared" si="95"/>
        <v>10</v>
      </c>
      <c r="C1632" s="193">
        <v>41206</v>
      </c>
      <c r="D1632" s="193" t="s">
        <v>418</v>
      </c>
      <c r="E1632" s="193">
        <v>41206</v>
      </c>
      <c r="F1632" s="194" t="s">
        <v>401</v>
      </c>
      <c r="G1632" s="498" t="s">
        <v>888</v>
      </c>
      <c r="H1632" s="7" t="s">
        <v>437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IF(AND('331-CT'!$E$7=TH!H1632,OR(L1632="331",M1632="331")),"331",IF(AND(OR(L1632="131",M1632="131"),H1632='131-CT'!$E$7),"131",""))</f>
        <v>331</v>
      </c>
      <c r="O1632" s="52" t="str">
        <f>IF(AND($B1632&gt;='111'!$N$11,$B1632&lt;='111'!$O$11,OR($L1632=$O$7,$M1632=$O$7)),"x","")</f>
        <v>x</v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95"/>
        <v>10</v>
      </c>
      <c r="C1633" s="193">
        <v>41207</v>
      </c>
      <c r="D1633" s="193" t="s">
        <v>364</v>
      </c>
      <c r="E1633" s="193">
        <v>41207</v>
      </c>
      <c r="F1633" s="194" t="s">
        <v>399</v>
      </c>
      <c r="G1633" s="194" t="s">
        <v>362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>C09</v>
      </c>
      <c r="B1634" s="36">
        <f t="shared" si="95"/>
        <v>10</v>
      </c>
      <c r="C1634" s="193">
        <v>41207</v>
      </c>
      <c r="D1634" s="193" t="s">
        <v>419</v>
      </c>
      <c r="E1634" s="193">
        <v>41207</v>
      </c>
      <c r="F1634" s="194" t="s">
        <v>889</v>
      </c>
      <c r="G1634" s="194" t="s">
        <v>890</v>
      </c>
      <c r="H1634" s="195" t="s">
        <v>402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>x</v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>C09</v>
      </c>
      <c r="B1635" s="36">
        <f t="shared" si="95"/>
        <v>10</v>
      </c>
      <c r="C1635" s="193">
        <v>41207</v>
      </c>
      <c r="D1635" s="193" t="s">
        <v>419</v>
      </c>
      <c r="E1635" s="193">
        <v>41207</v>
      </c>
      <c r="F1635" s="194" t="s">
        <v>373</v>
      </c>
      <c r="G1635" s="194" t="s">
        <v>890</v>
      </c>
      <c r="H1635" s="195" t="s">
        <v>402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>x</v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 t="shared" si="95"/>
        <v>10</v>
      </c>
      <c r="C1636" s="193">
        <v>41208</v>
      </c>
      <c r="D1636" s="193" t="s">
        <v>364</v>
      </c>
      <c r="E1636" s="193">
        <v>41208</v>
      </c>
      <c r="F1636" s="194" t="s">
        <v>366</v>
      </c>
      <c r="G1636" s="194" t="s">
        <v>362</v>
      </c>
      <c r="H1636" s="7" t="s">
        <v>498</v>
      </c>
      <c r="I1636" s="262"/>
      <c r="J1636" s="262"/>
      <c r="K1636" s="38">
        <v>3296426</v>
      </c>
      <c r="L1636" s="196" t="s">
        <v>24</v>
      </c>
      <c r="M1636" s="196" t="s">
        <v>284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95"/>
        <v>10</v>
      </c>
      <c r="C1637" s="193">
        <f>E1637</f>
        <v>41208</v>
      </c>
      <c r="D1637" s="193" t="s">
        <v>1599</v>
      </c>
      <c r="E1637" s="193">
        <v>41208</v>
      </c>
      <c r="F1637" s="194" t="s">
        <v>1119</v>
      </c>
      <c r="G1637" s="498" t="s">
        <v>1077</v>
      </c>
      <c r="H1637" s="7" t="s">
        <v>633</v>
      </c>
      <c r="I1637" s="260">
        <v>98</v>
      </c>
      <c r="J1637" s="260">
        <v>10300</v>
      </c>
      <c r="K1637" s="38">
        <f>ROUND(I1637*J1637,0)</f>
        <v>1009400</v>
      </c>
      <c r="L1637" s="196" t="s">
        <v>284</v>
      </c>
      <c r="M1637" s="196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 t="shared" si="95"/>
        <v>10</v>
      </c>
      <c r="C1638" s="193">
        <f>E1638</f>
        <v>41208</v>
      </c>
      <c r="D1638" s="193" t="s">
        <v>1599</v>
      </c>
      <c r="E1638" s="193">
        <v>41208</v>
      </c>
      <c r="F1638" s="194" t="s">
        <v>1120</v>
      </c>
      <c r="G1638" s="498" t="s">
        <v>1077</v>
      </c>
      <c r="H1638" s="7" t="s">
        <v>633</v>
      </c>
      <c r="I1638" s="260">
        <v>1272</v>
      </c>
      <c r="J1638" s="260">
        <v>5400</v>
      </c>
      <c r="K1638" s="38">
        <f>ROUND(I1638*J1638,0)</f>
        <v>6868800</v>
      </c>
      <c r="L1638" s="196" t="s">
        <v>284</v>
      </c>
      <c r="M1638" s="196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3"/>
      <c r="AB1638" s="213"/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 t="shared" si="95"/>
        <v>10</v>
      </c>
      <c r="C1639" s="193">
        <f>E1639</f>
        <v>41208</v>
      </c>
      <c r="D1639" s="193" t="s">
        <v>1599</v>
      </c>
      <c r="E1639" s="193">
        <v>41208</v>
      </c>
      <c r="F1639" s="194" t="s">
        <v>1136</v>
      </c>
      <c r="G1639" s="498" t="s">
        <v>1077</v>
      </c>
      <c r="H1639" s="7" t="s">
        <v>633</v>
      </c>
      <c r="I1639" s="260">
        <v>640</v>
      </c>
      <c r="J1639" s="260">
        <v>6500</v>
      </c>
      <c r="K1639" s="38">
        <f>ROUND(I1639*J1639,0)</f>
        <v>4160000</v>
      </c>
      <c r="L1639" s="196" t="s">
        <v>284</v>
      </c>
      <c r="M1639" s="196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213"/>
      <c r="AB1639" s="213"/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95"/>
        <v>10</v>
      </c>
      <c r="C1640" s="193">
        <f>E1640</f>
        <v>41208</v>
      </c>
      <c r="D1640" s="193" t="s">
        <v>1599</v>
      </c>
      <c r="E1640" s="193">
        <v>41208</v>
      </c>
      <c r="F1640" s="194" t="s">
        <v>1135</v>
      </c>
      <c r="G1640" s="498" t="s">
        <v>1077</v>
      </c>
      <c r="H1640" s="7" t="s">
        <v>633</v>
      </c>
      <c r="I1640" s="260">
        <v>606</v>
      </c>
      <c r="J1640" s="260">
        <v>8660</v>
      </c>
      <c r="K1640" s="38">
        <f>ROUND(I1640*J1640,0)</f>
        <v>5247960</v>
      </c>
      <c r="L1640" s="196" t="s">
        <v>284</v>
      </c>
      <c r="M1640" s="196" t="s">
        <v>185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95"/>
        <v>10</v>
      </c>
      <c r="C1641" s="193">
        <f>E1641</f>
        <v>41208</v>
      </c>
      <c r="D1641" s="193" t="s">
        <v>1599</v>
      </c>
      <c r="E1641" s="193">
        <v>41208</v>
      </c>
      <c r="F1641" s="194" t="s">
        <v>556</v>
      </c>
      <c r="G1641" s="498" t="s">
        <v>1077</v>
      </c>
      <c r="H1641" s="7" t="s">
        <v>633</v>
      </c>
      <c r="I1641" s="260"/>
      <c r="J1641" s="260"/>
      <c r="K1641" s="38">
        <v>1728616</v>
      </c>
      <c r="L1641" s="196" t="s">
        <v>284</v>
      </c>
      <c r="M1641" s="196" t="s">
        <v>496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>C10</v>
      </c>
      <c r="B1642" s="36">
        <f t="shared" si="95"/>
        <v>10</v>
      </c>
      <c r="C1642" s="193">
        <v>41209</v>
      </c>
      <c r="D1642" s="193" t="s">
        <v>438</v>
      </c>
      <c r="E1642" s="193">
        <v>41209</v>
      </c>
      <c r="F1642" s="194" t="s">
        <v>397</v>
      </c>
      <c r="G1642" s="194" t="s">
        <v>362</v>
      </c>
      <c r="H1642" s="195" t="s">
        <v>685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>x</v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 t="shared" si="95"/>
        <v>10</v>
      </c>
      <c r="C1643" s="193">
        <v>41209</v>
      </c>
      <c r="D1643" s="193" t="s">
        <v>365</v>
      </c>
      <c r="E1643" s="193">
        <v>41209</v>
      </c>
      <c r="F1643" s="194" t="s">
        <v>401</v>
      </c>
      <c r="G1643" s="194" t="s">
        <v>362</v>
      </c>
      <c r="H1643" s="7" t="s">
        <v>437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IF(AND('331-CT'!$E$7=TH!H1643,OR(L1643="331",M1643="331")),"331",IF(AND(OR(L1643="131",M1643="131"),H1643='131-CT'!$E$7),"131",""))</f>
        <v>331</v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95"/>
        <v>10</v>
      </c>
      <c r="C1644" s="193">
        <v>41209</v>
      </c>
      <c r="D1644" s="193" t="s">
        <v>365</v>
      </c>
      <c r="E1644" s="193">
        <v>41209</v>
      </c>
      <c r="F1644" s="194" t="s">
        <v>367</v>
      </c>
      <c r="G1644" s="498" t="s">
        <v>362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>C11</v>
      </c>
      <c r="B1645" s="36">
        <f t="shared" si="95"/>
        <v>10</v>
      </c>
      <c r="C1645" s="193">
        <v>41211</v>
      </c>
      <c r="D1645" s="193" t="s">
        <v>439</v>
      </c>
      <c r="E1645" s="193">
        <v>41211</v>
      </c>
      <c r="F1645" s="194" t="s">
        <v>397</v>
      </c>
      <c r="G1645" s="498" t="s">
        <v>362</v>
      </c>
      <c r="H1645" s="195" t="s">
        <v>685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>x</v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95"/>
        <v>10</v>
      </c>
      <c r="C1646" s="193">
        <v>41211</v>
      </c>
      <c r="D1646" s="193" t="s">
        <v>365</v>
      </c>
      <c r="E1646" s="193">
        <v>41211</v>
      </c>
      <c r="F1646" s="194" t="s">
        <v>401</v>
      </c>
      <c r="G1646" s="498" t="s">
        <v>362</v>
      </c>
      <c r="H1646" s="7" t="s">
        <v>437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IF(AND('331-CT'!$E$7=TH!H1646,OR(L1646="331",M1646="331")),"331",IF(AND(OR(L1646="131",M1646="131"),H1646='131-CT'!$E$7),"131",""))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 t="shared" si="95"/>
        <v>10</v>
      </c>
      <c r="C1647" s="193">
        <v>41211</v>
      </c>
      <c r="D1647" s="193" t="s">
        <v>365</v>
      </c>
      <c r="E1647" s="193">
        <v>41211</v>
      </c>
      <c r="F1647" s="194" t="s">
        <v>367</v>
      </c>
      <c r="G1647" s="498" t="s">
        <v>362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95"/>
        <v>10</v>
      </c>
      <c r="C1648" s="193">
        <v>41211</v>
      </c>
      <c r="D1648" s="193" t="s">
        <v>365</v>
      </c>
      <c r="E1648" s="193">
        <v>41211</v>
      </c>
      <c r="F1648" s="194" t="s">
        <v>731</v>
      </c>
      <c r="G1648" s="498" t="s">
        <v>362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95"/>
        <v>10</v>
      </c>
      <c r="C1649" s="748">
        <f>E1649</f>
        <v>41213</v>
      </c>
      <c r="D1649" s="748" t="s">
        <v>368</v>
      </c>
      <c r="E1649" s="861">
        <v>41213</v>
      </c>
      <c r="F1649" s="749" t="s">
        <v>1587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 t="shared" si="95"/>
        <v>10</v>
      </c>
      <c r="C1650" s="748">
        <f>E1650</f>
        <v>41213</v>
      </c>
      <c r="D1650" s="748" t="s">
        <v>368</v>
      </c>
      <c r="E1650" s="861">
        <v>41213</v>
      </c>
      <c r="F1650" s="749" t="s">
        <v>512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>C12</v>
      </c>
      <c r="B1651" s="36">
        <f t="shared" si="95"/>
        <v>10</v>
      </c>
      <c r="C1651" s="748">
        <f>E1651</f>
        <v>41213</v>
      </c>
      <c r="D1651" s="748" t="s">
        <v>440</v>
      </c>
      <c r="E1651" s="861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287</v>
      </c>
      <c r="M1651" s="752" t="s">
        <v>48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>x</v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95"/>
        <v>10</v>
      </c>
      <c r="C1652" s="193">
        <v>41213</v>
      </c>
      <c r="D1652" s="193" t="s">
        <v>467</v>
      </c>
      <c r="E1652" s="193">
        <v>41213</v>
      </c>
      <c r="F1652" s="194" t="s">
        <v>1365</v>
      </c>
      <c r="G1652" s="498" t="s">
        <v>891</v>
      </c>
      <c r="H1652" s="7" t="s">
        <v>437</v>
      </c>
      <c r="I1652" s="260">
        <v>200</v>
      </c>
      <c r="J1652" s="260">
        <v>18628</v>
      </c>
      <c r="K1652" s="38">
        <v>3725600</v>
      </c>
      <c r="L1652" s="196" t="s">
        <v>169</v>
      </c>
      <c r="M1652" s="624" t="s">
        <v>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 t="shared" si="95"/>
        <v>10</v>
      </c>
      <c r="C1653" s="193">
        <v>41213</v>
      </c>
      <c r="D1653" s="193" t="s">
        <v>467</v>
      </c>
      <c r="E1653" s="193">
        <v>41213</v>
      </c>
      <c r="F1653" s="194" t="s">
        <v>567</v>
      </c>
      <c r="G1653" s="498" t="s">
        <v>891</v>
      </c>
      <c r="H1653" s="7" t="s">
        <v>437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IF(AND('331-CT'!$E$7=TH!H1653,OR(L1653="331",M1653="331")),"331",IF(AND(OR(L1653="131",M1653="131"),H1653='131-CT'!$E$7),"131",""))</f>
        <v>331</v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>C13</v>
      </c>
      <c r="B1654" s="36">
        <f t="shared" si="95"/>
        <v>10</v>
      </c>
      <c r="C1654" s="193">
        <v>41213</v>
      </c>
      <c r="D1654" s="193" t="s">
        <v>442</v>
      </c>
      <c r="E1654" s="193">
        <v>41213</v>
      </c>
      <c r="F1654" s="194" t="s">
        <v>401</v>
      </c>
      <c r="G1654" s="498" t="s">
        <v>891</v>
      </c>
      <c r="H1654" s="7" t="s">
        <v>437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IF(AND('331-CT'!$E$7=TH!H1654,OR(L1654="331",M1654="331")),"331",IF(AND(OR(L1654="131",M1654="131"),H1654='131-CT'!$E$7),"131",""))</f>
        <v>331</v>
      </c>
      <c r="O1654" s="52" t="str">
        <f>IF(AND($B1654&gt;='111'!$N$11,$B1654&lt;='111'!$O$11,OR($L1654=$O$7,$M1654=$O$7)),"x","")</f>
        <v>x</v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95"/>
        <v>10</v>
      </c>
      <c r="C1655" s="193">
        <f t="shared" ref="C1655:C1666" si="96">E1655</f>
        <v>41213</v>
      </c>
      <c r="D1655" s="193" t="s">
        <v>1600</v>
      </c>
      <c r="E1655" s="193">
        <v>41213</v>
      </c>
      <c r="F1655" s="191" t="s">
        <v>1123</v>
      </c>
      <c r="G1655" s="498" t="s">
        <v>1078</v>
      </c>
      <c r="H1655" s="195" t="s">
        <v>959</v>
      </c>
      <c r="I1655" s="260">
        <v>998</v>
      </c>
      <c r="J1655" s="260">
        <v>8000</v>
      </c>
      <c r="K1655" s="38">
        <f>ROUND(I1655*J1655,0)</f>
        <v>7984000</v>
      </c>
      <c r="L1655" s="196" t="s">
        <v>284</v>
      </c>
      <c r="M1655" s="196" t="s">
        <v>185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 t="shared" si="95"/>
        <v>10</v>
      </c>
      <c r="C1656" s="193">
        <f t="shared" si="96"/>
        <v>41213</v>
      </c>
      <c r="D1656" s="193" t="s">
        <v>1600</v>
      </c>
      <c r="E1656" s="193">
        <v>41213</v>
      </c>
      <c r="F1656" s="194" t="s">
        <v>1134</v>
      </c>
      <c r="G1656" s="498" t="s">
        <v>1078</v>
      </c>
      <c r="H1656" s="195" t="s">
        <v>959</v>
      </c>
      <c r="I1656" s="260">
        <v>200</v>
      </c>
      <c r="J1656" s="260">
        <v>11000</v>
      </c>
      <c r="K1656" s="38">
        <f>ROUND(I1656*J1656,0)</f>
        <v>2200000</v>
      </c>
      <c r="L1656" s="196" t="s">
        <v>284</v>
      </c>
      <c r="M1656" s="196" t="s">
        <v>185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213"/>
      <c r="AB1656" s="213"/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 t="shared" si="95"/>
        <v>10</v>
      </c>
      <c r="C1657" s="193">
        <f t="shared" si="96"/>
        <v>41213</v>
      </c>
      <c r="D1657" s="193" t="s">
        <v>1600</v>
      </c>
      <c r="E1657" s="193">
        <v>41213</v>
      </c>
      <c r="F1657" s="194" t="s">
        <v>556</v>
      </c>
      <c r="G1657" s="498" t="s">
        <v>1078</v>
      </c>
      <c r="H1657" s="195" t="s">
        <v>959</v>
      </c>
      <c r="I1657" s="260"/>
      <c r="J1657" s="260"/>
      <c r="K1657" s="38">
        <v>1018400</v>
      </c>
      <c r="L1657" s="196" t="s">
        <v>284</v>
      </c>
      <c r="M1657" s="196" t="s">
        <v>496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>T08</v>
      </c>
      <c r="B1658" s="36">
        <f t="shared" si="95"/>
        <v>10</v>
      </c>
      <c r="C1658" s="193">
        <f t="shared" si="96"/>
        <v>41213</v>
      </c>
      <c r="D1658" s="193" t="s">
        <v>1643</v>
      </c>
      <c r="E1658" s="193">
        <v>41213</v>
      </c>
      <c r="F1658" s="194" t="s">
        <v>366</v>
      </c>
      <c r="G1658" s="498" t="s">
        <v>1078</v>
      </c>
      <c r="H1658" s="195" t="s">
        <v>959</v>
      </c>
      <c r="I1658" s="260"/>
      <c r="J1658" s="260"/>
      <c r="K1658" s="38">
        <v>11202400</v>
      </c>
      <c r="L1658" s="196" t="s">
        <v>48</v>
      </c>
      <c r="M1658" s="196" t="s">
        <v>284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>x</v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95"/>
        <v>10</v>
      </c>
      <c r="C1659" s="193">
        <f t="shared" si="96"/>
        <v>41213</v>
      </c>
      <c r="D1659" s="193" t="s">
        <v>1601</v>
      </c>
      <c r="E1659" s="193">
        <v>41213</v>
      </c>
      <c r="F1659" s="194" t="s">
        <v>1079</v>
      </c>
      <c r="G1659" s="498" t="s">
        <v>1080</v>
      </c>
      <c r="H1659" s="195" t="s">
        <v>1081</v>
      </c>
      <c r="I1659" s="260">
        <v>100</v>
      </c>
      <c r="J1659" s="260">
        <v>12900</v>
      </c>
      <c r="K1659" s="38">
        <f t="shared" ref="K1659:K1664" si="97">ROUND(I1659*J1659,0)</f>
        <v>1290000</v>
      </c>
      <c r="L1659" s="196" t="s">
        <v>284</v>
      </c>
      <c r="M1659" s="196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95"/>
        <v>10</v>
      </c>
      <c r="C1660" s="193">
        <f t="shared" si="96"/>
        <v>41213</v>
      </c>
      <c r="D1660" s="193" t="s">
        <v>1601</v>
      </c>
      <c r="E1660" s="193">
        <v>41213</v>
      </c>
      <c r="F1660" s="194" t="s">
        <v>1082</v>
      </c>
      <c r="G1660" s="498" t="s">
        <v>1080</v>
      </c>
      <c r="H1660" s="195" t="s">
        <v>1081</v>
      </c>
      <c r="I1660" s="260">
        <v>100</v>
      </c>
      <c r="J1660" s="260">
        <v>12900</v>
      </c>
      <c r="K1660" s="38">
        <f t="shared" si="97"/>
        <v>1290000</v>
      </c>
      <c r="L1660" s="196" t="s">
        <v>284</v>
      </c>
      <c r="M1660" s="196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 t="shared" si="95"/>
        <v>10</v>
      </c>
      <c r="C1661" s="193">
        <f t="shared" si="96"/>
        <v>41213</v>
      </c>
      <c r="D1661" s="193" t="s">
        <v>1601</v>
      </c>
      <c r="E1661" s="193">
        <v>41213</v>
      </c>
      <c r="F1661" s="194" t="s">
        <v>1083</v>
      </c>
      <c r="G1661" s="498" t="s">
        <v>1080</v>
      </c>
      <c r="H1661" s="195" t="s">
        <v>1081</v>
      </c>
      <c r="I1661" s="260">
        <v>100</v>
      </c>
      <c r="J1661" s="260">
        <v>12900</v>
      </c>
      <c r="K1661" s="38">
        <f t="shared" si="97"/>
        <v>1290000</v>
      </c>
      <c r="L1661" s="196" t="s">
        <v>284</v>
      </c>
      <c r="M1661" s="196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13"/>
      <c r="AB1661" s="213"/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 t="shared" si="95"/>
        <v>10</v>
      </c>
      <c r="C1662" s="193">
        <f t="shared" si="96"/>
        <v>41213</v>
      </c>
      <c r="D1662" s="193" t="s">
        <v>1601</v>
      </c>
      <c r="E1662" s="193">
        <v>41213</v>
      </c>
      <c r="F1662" s="194" t="s">
        <v>1084</v>
      </c>
      <c r="G1662" s="498" t="s">
        <v>1080</v>
      </c>
      <c r="H1662" s="195" t="s">
        <v>1081</v>
      </c>
      <c r="I1662" s="260">
        <v>200</v>
      </c>
      <c r="J1662" s="260">
        <v>13500</v>
      </c>
      <c r="K1662" s="38">
        <f t="shared" si="97"/>
        <v>2700000</v>
      </c>
      <c r="L1662" s="196" t="s">
        <v>284</v>
      </c>
      <c r="M1662" s="196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3"/>
      <c r="AB1662" s="213"/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95"/>
        <v>10</v>
      </c>
      <c r="C1663" s="193">
        <f t="shared" si="96"/>
        <v>41213</v>
      </c>
      <c r="D1663" s="193" t="s">
        <v>1601</v>
      </c>
      <c r="E1663" s="193">
        <v>41213</v>
      </c>
      <c r="F1663" s="194" t="s">
        <v>1085</v>
      </c>
      <c r="G1663" s="498" t="s">
        <v>1080</v>
      </c>
      <c r="H1663" s="195" t="s">
        <v>1081</v>
      </c>
      <c r="I1663" s="260">
        <v>100</v>
      </c>
      <c r="J1663" s="260">
        <v>13500</v>
      </c>
      <c r="K1663" s="38">
        <f t="shared" si="97"/>
        <v>1350000</v>
      </c>
      <c r="L1663" s="196" t="s">
        <v>284</v>
      </c>
      <c r="M1663" s="196" t="s">
        <v>185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 t="shared" si="95"/>
        <v>10</v>
      </c>
      <c r="C1664" s="193">
        <f t="shared" si="96"/>
        <v>41213</v>
      </c>
      <c r="D1664" s="193" t="s">
        <v>1601</v>
      </c>
      <c r="E1664" s="193">
        <v>41213</v>
      </c>
      <c r="F1664" s="194" t="s">
        <v>1086</v>
      </c>
      <c r="G1664" s="498" t="s">
        <v>1080</v>
      </c>
      <c r="H1664" s="195" t="s">
        <v>1081</v>
      </c>
      <c r="I1664" s="260">
        <v>200</v>
      </c>
      <c r="J1664" s="260">
        <v>13500</v>
      </c>
      <c r="K1664" s="38">
        <f t="shared" si="97"/>
        <v>2700000</v>
      </c>
      <c r="L1664" s="196" t="s">
        <v>284</v>
      </c>
      <c r="M1664" s="196" t="s">
        <v>185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213"/>
      <c r="AB1664" s="213"/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 t="shared" si="95"/>
        <v>10</v>
      </c>
      <c r="C1665" s="193">
        <f t="shared" si="96"/>
        <v>41213</v>
      </c>
      <c r="D1665" s="193" t="s">
        <v>1601</v>
      </c>
      <c r="E1665" s="193">
        <v>41213</v>
      </c>
      <c r="F1665" s="194" t="s">
        <v>556</v>
      </c>
      <c r="G1665" s="498" t="s">
        <v>1080</v>
      </c>
      <c r="H1665" s="195" t="s">
        <v>1081</v>
      </c>
      <c r="I1665" s="260"/>
      <c r="J1665" s="260"/>
      <c r="K1665" s="38">
        <v>1062000</v>
      </c>
      <c r="L1665" s="196" t="s">
        <v>284</v>
      </c>
      <c r="M1665" s="196" t="s">
        <v>496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>T09</v>
      </c>
      <c r="B1666" s="36">
        <f t="shared" si="95"/>
        <v>10</v>
      </c>
      <c r="C1666" s="193">
        <f t="shared" si="96"/>
        <v>41213</v>
      </c>
      <c r="D1666" s="193" t="s">
        <v>1644</v>
      </c>
      <c r="E1666" s="193">
        <v>41213</v>
      </c>
      <c r="F1666" s="194" t="s">
        <v>366</v>
      </c>
      <c r="G1666" s="498" t="s">
        <v>1080</v>
      </c>
      <c r="H1666" s="195" t="s">
        <v>1081</v>
      </c>
      <c r="I1666" s="260"/>
      <c r="J1666" s="260"/>
      <c r="K1666" s="38">
        <v>11682000</v>
      </c>
      <c r="L1666" s="196" t="s">
        <v>48</v>
      </c>
      <c r="M1666" s="196" t="s">
        <v>284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>x</v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>C14</v>
      </c>
      <c r="B1667" s="36">
        <f t="shared" si="95"/>
        <v>11</v>
      </c>
      <c r="C1667" s="193">
        <v>41214</v>
      </c>
      <c r="D1667" s="193" t="s">
        <v>443</v>
      </c>
      <c r="E1667" s="193">
        <v>41214</v>
      </c>
      <c r="F1667" s="194" t="s">
        <v>397</v>
      </c>
      <c r="G1667" s="498" t="s">
        <v>362</v>
      </c>
      <c r="H1667" s="195" t="s">
        <v>685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>x</v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 t="shared" si="95"/>
        <v>11</v>
      </c>
      <c r="C1668" s="193">
        <v>41215</v>
      </c>
      <c r="D1668" s="193" t="s">
        <v>365</v>
      </c>
      <c r="E1668" s="193">
        <v>41215</v>
      </c>
      <c r="F1668" s="194" t="s">
        <v>401</v>
      </c>
      <c r="G1668" s="498" t="s">
        <v>362</v>
      </c>
      <c r="H1668" s="7" t="s">
        <v>437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 t="shared" si="95"/>
        <v>11</v>
      </c>
      <c r="C1669" s="193">
        <v>41215</v>
      </c>
      <c r="D1669" s="193" t="s">
        <v>365</v>
      </c>
      <c r="E1669" s="193">
        <v>41215</v>
      </c>
      <c r="F1669" s="194" t="s">
        <v>367</v>
      </c>
      <c r="G1669" s="498" t="s">
        <v>362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95"/>
        <v>11</v>
      </c>
      <c r="C1670" s="193">
        <v>41215</v>
      </c>
      <c r="D1670" s="193" t="s">
        <v>365</v>
      </c>
      <c r="E1670" s="193">
        <v>41215</v>
      </c>
      <c r="F1670" s="194" t="s">
        <v>401</v>
      </c>
      <c r="G1670" s="498" t="s">
        <v>362</v>
      </c>
      <c r="H1670" s="7" t="s">
        <v>437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IF(AND('331-CT'!$E$7=TH!H1670,OR(L1670="331",M1670="331")),"331",IF(AND(OR(L1670="131",M1670="131"),H1670='131-CT'!$E$7),"131",""))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 t="shared" si="95"/>
        <v>11</v>
      </c>
      <c r="C1671" s="193">
        <v>41215</v>
      </c>
      <c r="D1671" s="193" t="s">
        <v>365</v>
      </c>
      <c r="E1671" s="193">
        <v>41215</v>
      </c>
      <c r="F1671" s="194" t="s">
        <v>367</v>
      </c>
      <c r="G1671" s="498" t="s">
        <v>362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 t="shared" si="95"/>
        <v>11</v>
      </c>
      <c r="C1672" s="193">
        <v>41215</v>
      </c>
      <c r="D1672" s="193" t="s">
        <v>365</v>
      </c>
      <c r="E1672" s="193">
        <v>41215</v>
      </c>
      <c r="F1672" s="194" t="s">
        <v>731</v>
      </c>
      <c r="G1672" s="498" t="s">
        <v>362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 t="shared" si="95"/>
        <v>11</v>
      </c>
      <c r="C1673" s="193">
        <v>41220</v>
      </c>
      <c r="D1673" s="193" t="s">
        <v>364</v>
      </c>
      <c r="E1673" s="193">
        <v>41220</v>
      </c>
      <c r="F1673" s="194" t="s">
        <v>366</v>
      </c>
      <c r="G1673" s="194" t="s">
        <v>362</v>
      </c>
      <c r="H1673" s="7" t="s">
        <v>633</v>
      </c>
      <c r="I1673" s="260"/>
      <c r="J1673" s="260"/>
      <c r="K1673" s="38">
        <v>41606356</v>
      </c>
      <c r="L1673" s="196" t="s">
        <v>24</v>
      </c>
      <c r="M1673" s="196" t="s">
        <v>284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95"/>
        <v>11</v>
      </c>
      <c r="C1674" s="193">
        <v>41221</v>
      </c>
      <c r="D1674" s="193" t="s">
        <v>364</v>
      </c>
      <c r="E1674" s="193">
        <v>41221</v>
      </c>
      <c r="F1674" s="194" t="s">
        <v>366</v>
      </c>
      <c r="G1674" s="194" t="s">
        <v>362</v>
      </c>
      <c r="H1674" s="45" t="s">
        <v>892</v>
      </c>
      <c r="I1674" s="260"/>
      <c r="J1674" s="260"/>
      <c r="K1674" s="38">
        <v>18293000</v>
      </c>
      <c r="L1674" s="196" t="s">
        <v>24</v>
      </c>
      <c r="M1674" s="196" t="s">
        <v>284</v>
      </c>
      <c r="N1674" s="52" t="str">
        <f>IF(AND('331-CT'!$E$7=TH!H1674,OR(L1674="331",M1674="331")),"331",IF(AND(OR(L1674="131",M1674="131"),H1674='131-CT'!$E$7),"131",""))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>T10</v>
      </c>
      <c r="B1675" s="36">
        <f t="shared" si="95"/>
        <v>11</v>
      </c>
      <c r="C1675" s="193">
        <v>41222</v>
      </c>
      <c r="D1675" s="193" t="s">
        <v>1645</v>
      </c>
      <c r="E1675" s="193">
        <v>41222</v>
      </c>
      <c r="F1675" s="194" t="s">
        <v>560</v>
      </c>
      <c r="G1675" s="194" t="s">
        <v>362</v>
      </c>
      <c r="H1675" s="195" t="s">
        <v>685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>x</v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>T11</v>
      </c>
      <c r="B1676" s="36">
        <f t="shared" si="95"/>
        <v>11</v>
      </c>
      <c r="C1676" s="193">
        <v>41222</v>
      </c>
      <c r="D1676" s="193" t="s">
        <v>1646</v>
      </c>
      <c r="E1676" s="193">
        <v>41222</v>
      </c>
      <c r="F1676" s="194" t="s">
        <v>560</v>
      </c>
      <c r="G1676" s="194" t="s">
        <v>362</v>
      </c>
      <c r="H1676" s="195" t="s">
        <v>685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>C15</v>
      </c>
      <c r="B1677" s="36">
        <f t="shared" si="95"/>
        <v>11</v>
      </c>
      <c r="C1677" s="193">
        <v>41223</v>
      </c>
      <c r="D1677" s="193" t="s">
        <v>444</v>
      </c>
      <c r="E1677" s="193">
        <v>41223</v>
      </c>
      <c r="F1677" s="194" t="s">
        <v>893</v>
      </c>
      <c r="G1677" s="194" t="s">
        <v>894</v>
      </c>
      <c r="H1677" s="195" t="s">
        <v>402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>C15</v>
      </c>
      <c r="B1678" s="36">
        <f t="shared" si="95"/>
        <v>11</v>
      </c>
      <c r="C1678" s="193">
        <v>41223</v>
      </c>
      <c r="D1678" s="193" t="s">
        <v>444</v>
      </c>
      <c r="E1678" s="193">
        <v>41223</v>
      </c>
      <c r="F1678" s="194" t="s">
        <v>373</v>
      </c>
      <c r="G1678" s="194" t="s">
        <v>894</v>
      </c>
      <c r="H1678" s="195" t="s">
        <v>402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>x</v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 t="shared" si="95"/>
        <v>11</v>
      </c>
      <c r="C1679" s="193">
        <f t="shared" ref="C1679:C1688" si="98">E1679</f>
        <v>41226</v>
      </c>
      <c r="D1679" s="193" t="s">
        <v>1602</v>
      </c>
      <c r="E1679" s="193">
        <v>41226</v>
      </c>
      <c r="F1679" s="194" t="s">
        <v>1120</v>
      </c>
      <c r="G1679" s="498" t="s">
        <v>1087</v>
      </c>
      <c r="H1679" s="7" t="s">
        <v>633</v>
      </c>
      <c r="I1679" s="260">
        <v>1619</v>
      </c>
      <c r="J1679" s="260">
        <v>5400</v>
      </c>
      <c r="K1679" s="38">
        <f>ROUND(I1679*J1679,0)</f>
        <v>8742600</v>
      </c>
      <c r="L1679" s="196" t="s">
        <v>284</v>
      </c>
      <c r="M1679" s="196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213"/>
      <c r="AB1679" s="213"/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 t="shared" si="95"/>
        <v>11</v>
      </c>
      <c r="C1680" s="193">
        <f t="shared" si="98"/>
        <v>41226</v>
      </c>
      <c r="D1680" s="193" t="s">
        <v>1602</v>
      </c>
      <c r="E1680" s="193">
        <v>41226</v>
      </c>
      <c r="F1680" s="194" t="s">
        <v>1133</v>
      </c>
      <c r="G1680" s="498" t="s">
        <v>1087</v>
      </c>
      <c r="H1680" s="7" t="s">
        <v>633</v>
      </c>
      <c r="I1680" s="260">
        <v>608</v>
      </c>
      <c r="J1680" s="260">
        <v>13200</v>
      </c>
      <c r="K1680" s="38">
        <f>ROUND(I1680*J1680,0)</f>
        <v>8025600</v>
      </c>
      <c r="L1680" s="196" t="s">
        <v>284</v>
      </c>
      <c r="M1680" s="196" t="s">
        <v>185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213"/>
      <c r="AB1680" s="213"/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 t="shared" si="95"/>
        <v>11</v>
      </c>
      <c r="C1681" s="193">
        <f t="shared" si="98"/>
        <v>41226</v>
      </c>
      <c r="D1681" s="193" t="s">
        <v>1602</v>
      </c>
      <c r="E1681" s="193">
        <v>41226</v>
      </c>
      <c r="F1681" s="194" t="s">
        <v>1119</v>
      </c>
      <c r="G1681" s="498" t="s">
        <v>1087</v>
      </c>
      <c r="H1681" s="7" t="s">
        <v>633</v>
      </c>
      <c r="I1681" s="260">
        <v>602</v>
      </c>
      <c r="J1681" s="260">
        <v>10300</v>
      </c>
      <c r="K1681" s="38">
        <f>ROUND(I1681*J1681,0)</f>
        <v>6200600</v>
      </c>
      <c r="L1681" s="196" t="s">
        <v>284</v>
      </c>
      <c r="M1681" s="196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95"/>
        <v>11</v>
      </c>
      <c r="C1682" s="193">
        <f t="shared" si="98"/>
        <v>41226</v>
      </c>
      <c r="D1682" s="193" t="s">
        <v>1602</v>
      </c>
      <c r="E1682" s="193">
        <v>41226</v>
      </c>
      <c r="F1682" s="194" t="s">
        <v>556</v>
      </c>
      <c r="G1682" s="498" t="s">
        <v>1087</v>
      </c>
      <c r="H1682" s="7" t="s">
        <v>633</v>
      </c>
      <c r="I1682" s="260"/>
      <c r="J1682" s="260"/>
      <c r="K1682" s="38">
        <v>2296880</v>
      </c>
      <c r="L1682" s="196" t="s">
        <v>284</v>
      </c>
      <c r="M1682" s="196" t="s">
        <v>496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 t="shared" si="95"/>
        <v>11</v>
      </c>
      <c r="C1683" s="193">
        <f t="shared" si="98"/>
        <v>41228</v>
      </c>
      <c r="D1683" s="193" t="s">
        <v>1603</v>
      </c>
      <c r="E1683" s="193">
        <v>41228</v>
      </c>
      <c r="F1683" s="191" t="s">
        <v>1123</v>
      </c>
      <c r="G1683" s="498" t="s">
        <v>1088</v>
      </c>
      <c r="H1683" s="195" t="s">
        <v>959</v>
      </c>
      <c r="I1683" s="260">
        <v>506</v>
      </c>
      <c r="J1683" s="260">
        <v>8000</v>
      </c>
      <c r="K1683" s="38">
        <f>ROUND(I1683*J1683,0)</f>
        <v>4048000</v>
      </c>
      <c r="L1683" s="196" t="s">
        <v>284</v>
      </c>
      <c r="M1683" s="196" t="s">
        <v>185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95"/>
        <v>11</v>
      </c>
      <c r="C1684" s="193">
        <f t="shared" si="98"/>
        <v>41228</v>
      </c>
      <c r="D1684" s="193" t="s">
        <v>1603</v>
      </c>
      <c r="E1684" s="193">
        <v>41228</v>
      </c>
      <c r="F1684" s="194" t="s">
        <v>1132</v>
      </c>
      <c r="G1684" s="498" t="s">
        <v>1088</v>
      </c>
      <c r="H1684" s="195" t="s">
        <v>959</v>
      </c>
      <c r="I1684" s="260">
        <v>105</v>
      </c>
      <c r="J1684" s="260">
        <v>1100</v>
      </c>
      <c r="K1684" s="38">
        <f>ROUND(I1684*J1684,0)</f>
        <v>115500</v>
      </c>
      <c r="L1684" s="196" t="s">
        <v>284</v>
      </c>
      <c r="M1684" s="196" t="s">
        <v>185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95"/>
        <v>11</v>
      </c>
      <c r="C1685" s="193">
        <f t="shared" si="98"/>
        <v>41228</v>
      </c>
      <c r="D1685" s="193" t="s">
        <v>1603</v>
      </c>
      <c r="E1685" s="193">
        <v>41228</v>
      </c>
      <c r="F1685" s="194" t="s">
        <v>556</v>
      </c>
      <c r="G1685" s="498" t="s">
        <v>1088</v>
      </c>
      <c r="H1685" s="195" t="s">
        <v>959</v>
      </c>
      <c r="I1685" s="260"/>
      <c r="J1685" s="260"/>
      <c r="K1685" s="38">
        <v>520300</v>
      </c>
      <c r="L1685" s="196" t="s">
        <v>284</v>
      </c>
      <c r="M1685" s="196" t="s">
        <v>496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>T12</v>
      </c>
      <c r="B1686" s="36">
        <f t="shared" si="95"/>
        <v>11</v>
      </c>
      <c r="C1686" s="193">
        <f t="shared" si="98"/>
        <v>41228</v>
      </c>
      <c r="D1686" s="193" t="s">
        <v>1647</v>
      </c>
      <c r="E1686" s="193">
        <v>41228</v>
      </c>
      <c r="F1686" s="194" t="s">
        <v>366</v>
      </c>
      <c r="G1686" s="498" t="s">
        <v>1088</v>
      </c>
      <c r="H1686" s="195" t="s">
        <v>959</v>
      </c>
      <c r="I1686" s="260"/>
      <c r="J1686" s="260"/>
      <c r="K1686" s="38">
        <v>4683800</v>
      </c>
      <c r="L1686" s="196" t="s">
        <v>48</v>
      </c>
      <c r="M1686" s="196" t="s">
        <v>284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>x</v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 t="shared" ref="B1687:B1750" si="99">IF(C1687&lt;&gt;"",MONTH(C1687),"")</f>
        <v>11</v>
      </c>
      <c r="C1687" s="193">
        <f t="shared" si="98"/>
        <v>41228</v>
      </c>
      <c r="D1687" s="193" t="s">
        <v>1604</v>
      </c>
      <c r="E1687" s="193">
        <v>41228</v>
      </c>
      <c r="F1687" s="194" t="s">
        <v>1116</v>
      </c>
      <c r="G1687" s="498" t="s">
        <v>1089</v>
      </c>
      <c r="H1687" s="7" t="s">
        <v>501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284</v>
      </c>
      <c r="M1687" s="196" t="s">
        <v>185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213"/>
      <c r="AB1687" s="213"/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 t="shared" si="99"/>
        <v>11</v>
      </c>
      <c r="C1688" s="193">
        <f t="shared" si="98"/>
        <v>41228</v>
      </c>
      <c r="D1688" s="193" t="s">
        <v>1604</v>
      </c>
      <c r="E1688" s="193">
        <v>41228</v>
      </c>
      <c r="F1688" s="194" t="s">
        <v>556</v>
      </c>
      <c r="G1688" s="498" t="s">
        <v>1089</v>
      </c>
      <c r="H1688" s="7" t="s">
        <v>501</v>
      </c>
      <c r="I1688" s="260"/>
      <c r="J1688" s="260"/>
      <c r="K1688" s="38">
        <v>1369815</v>
      </c>
      <c r="L1688" s="196" t="s">
        <v>284</v>
      </c>
      <c r="M1688" s="196" t="s">
        <v>496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>C16</v>
      </c>
      <c r="B1689" s="36">
        <f t="shared" si="99"/>
        <v>11</v>
      </c>
      <c r="C1689" s="193">
        <v>41232</v>
      </c>
      <c r="D1689" s="193" t="s">
        <v>445</v>
      </c>
      <c r="E1689" s="193">
        <v>41232</v>
      </c>
      <c r="F1689" s="194" t="s">
        <v>895</v>
      </c>
      <c r="G1689" s="194" t="s">
        <v>896</v>
      </c>
      <c r="H1689" s="195" t="s">
        <v>402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>C16</v>
      </c>
      <c r="B1690" s="36">
        <f t="shared" si="99"/>
        <v>11</v>
      </c>
      <c r="C1690" s="193">
        <v>41232</v>
      </c>
      <c r="D1690" s="193" t="s">
        <v>445</v>
      </c>
      <c r="E1690" s="193">
        <v>41232</v>
      </c>
      <c r="F1690" s="194" t="s">
        <v>373</v>
      </c>
      <c r="G1690" s="194" t="s">
        <v>896</v>
      </c>
      <c r="H1690" s="195" t="s">
        <v>402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3">
        <f t="shared" si="99"/>
        <v>11</v>
      </c>
      <c r="C1691" s="894">
        <f t="shared" ref="C1691:C1699" si="100">E1691</f>
        <v>41235</v>
      </c>
      <c r="D1691" s="894" t="s">
        <v>460</v>
      </c>
      <c r="E1691" s="894">
        <v>41235</v>
      </c>
      <c r="F1691" s="895" t="s">
        <v>371</v>
      </c>
      <c r="G1691" s="896" t="s">
        <v>1477</v>
      </c>
      <c r="H1691" s="897" t="s">
        <v>407</v>
      </c>
      <c r="I1691" s="898">
        <v>72</v>
      </c>
      <c r="J1691" s="898">
        <v>42000</v>
      </c>
      <c r="K1691" s="904">
        <v>3024000</v>
      </c>
      <c r="L1691" s="900" t="s">
        <v>171</v>
      </c>
      <c r="M1691" s="901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902"/>
      <c r="AB1691" s="902"/>
      <c r="AC1691" s="902"/>
      <c r="AD1691" s="902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3">
        <f t="shared" si="99"/>
        <v>11</v>
      </c>
      <c r="C1692" s="894">
        <f t="shared" si="100"/>
        <v>41235</v>
      </c>
      <c r="D1692" s="894" t="s">
        <v>460</v>
      </c>
      <c r="E1692" s="894">
        <v>41235</v>
      </c>
      <c r="F1692" s="895" t="s">
        <v>372</v>
      </c>
      <c r="G1692" s="896" t="s">
        <v>1477</v>
      </c>
      <c r="H1692" s="897" t="s">
        <v>407</v>
      </c>
      <c r="I1692" s="898"/>
      <c r="J1692" s="898"/>
      <c r="K1692" s="904">
        <v>302400</v>
      </c>
      <c r="L1692" s="900" t="s">
        <v>9</v>
      </c>
      <c r="M1692" s="901" t="s">
        <v>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902">
        <v>11</v>
      </c>
      <c r="AB1692" s="902"/>
      <c r="AC1692" s="902"/>
      <c r="AD1692" s="902"/>
    </row>
    <row r="1693" spans="1:30" ht="15.75" customHeight="1">
      <c r="A1693" s="206" t="str">
        <f>IF(B1693&lt;&gt;"",IF(AND(B1693&gt;=_TM1,B1693&lt;=_TM2,OR(TH!L1693="1111",TH!M1693="1111")),TH!D1693,""),"")</f>
        <v>C17</v>
      </c>
      <c r="B1693" s="893">
        <f t="shared" si="99"/>
        <v>11</v>
      </c>
      <c r="C1693" s="894">
        <f t="shared" si="100"/>
        <v>41235</v>
      </c>
      <c r="D1693" s="894" t="s">
        <v>447</v>
      </c>
      <c r="E1693" s="894">
        <v>41235</v>
      </c>
      <c r="F1693" s="895" t="s">
        <v>401</v>
      </c>
      <c r="G1693" s="896" t="s">
        <v>1477</v>
      </c>
      <c r="H1693" s="897" t="s">
        <v>407</v>
      </c>
      <c r="I1693" s="898"/>
      <c r="J1693" s="898"/>
      <c r="K1693" s="904">
        <v>3326400</v>
      </c>
      <c r="L1693" s="624" t="s">
        <v>8</v>
      </c>
      <c r="M1693" s="624" t="s">
        <v>48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>x</v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902"/>
      <c r="AB1693" s="902"/>
      <c r="AC1693" s="902"/>
      <c r="AD1693" s="902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99"/>
        <v>11</v>
      </c>
      <c r="C1694" s="193">
        <f t="shared" si="100"/>
        <v>41235</v>
      </c>
      <c r="D1694" s="193" t="s">
        <v>1605</v>
      </c>
      <c r="E1694" s="193">
        <v>41235</v>
      </c>
      <c r="F1694" s="887" t="s">
        <v>1131</v>
      </c>
      <c r="G1694" s="498" t="s">
        <v>1090</v>
      </c>
      <c r="H1694" s="195" t="s">
        <v>999</v>
      </c>
      <c r="I1694" s="260">
        <v>220</v>
      </c>
      <c r="J1694" s="260">
        <v>10650</v>
      </c>
      <c r="K1694" s="38">
        <f>ROUND(I1694*J1694,0)</f>
        <v>2343000</v>
      </c>
      <c r="L1694" s="196" t="s">
        <v>284</v>
      </c>
      <c r="M1694" s="196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99"/>
        <v>11</v>
      </c>
      <c r="C1695" s="193">
        <f t="shared" si="100"/>
        <v>41235</v>
      </c>
      <c r="D1695" s="193" t="s">
        <v>1605</v>
      </c>
      <c r="E1695" s="193">
        <v>41235</v>
      </c>
      <c r="F1695" s="194" t="s">
        <v>1130</v>
      </c>
      <c r="G1695" s="498" t="s">
        <v>1090</v>
      </c>
      <c r="H1695" s="195" t="s">
        <v>999</v>
      </c>
      <c r="I1695" s="260">
        <v>258</v>
      </c>
      <c r="J1695" s="260">
        <v>13700</v>
      </c>
      <c r="K1695" s="38">
        <f>ROUND(I1695*J1695,0)</f>
        <v>3534600</v>
      </c>
      <c r="L1695" s="196" t="s">
        <v>284</v>
      </c>
      <c r="M1695" s="196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 t="shared" si="99"/>
        <v>11</v>
      </c>
      <c r="C1696" s="193">
        <f t="shared" si="100"/>
        <v>41235</v>
      </c>
      <c r="D1696" s="193" t="s">
        <v>1605</v>
      </c>
      <c r="E1696" s="193">
        <v>41235</v>
      </c>
      <c r="F1696" s="194" t="s">
        <v>1129</v>
      </c>
      <c r="G1696" s="498" t="s">
        <v>1090</v>
      </c>
      <c r="H1696" s="195" t="s">
        <v>999</v>
      </c>
      <c r="I1696" s="260">
        <v>295</v>
      </c>
      <c r="J1696" s="260">
        <v>11900</v>
      </c>
      <c r="K1696" s="38">
        <f>ROUND(I1696*J1696,0)</f>
        <v>3510500</v>
      </c>
      <c r="L1696" s="196" t="s">
        <v>284</v>
      </c>
      <c r="M1696" s="196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213"/>
      <c r="AB1696" s="213"/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 t="shared" si="99"/>
        <v>11</v>
      </c>
      <c r="C1697" s="193">
        <f t="shared" si="100"/>
        <v>41235</v>
      </c>
      <c r="D1697" s="193" t="s">
        <v>1605</v>
      </c>
      <c r="E1697" s="193">
        <v>41235</v>
      </c>
      <c r="F1697" s="194" t="s">
        <v>1128</v>
      </c>
      <c r="G1697" s="498" t="s">
        <v>1090</v>
      </c>
      <c r="H1697" s="195" t="s">
        <v>999</v>
      </c>
      <c r="I1697" s="260">
        <v>297</v>
      </c>
      <c r="J1697" s="260">
        <v>12600</v>
      </c>
      <c r="K1697" s="38">
        <f>ROUND(I1697*J1697,0)</f>
        <v>3742200</v>
      </c>
      <c r="L1697" s="196" t="s">
        <v>284</v>
      </c>
      <c r="M1697" s="196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213"/>
      <c r="AB1697" s="213"/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si="99"/>
        <v>11</v>
      </c>
      <c r="C1698" s="193">
        <f t="shared" si="100"/>
        <v>41235</v>
      </c>
      <c r="D1698" s="193" t="s">
        <v>1605</v>
      </c>
      <c r="E1698" s="193">
        <v>41235</v>
      </c>
      <c r="F1698" s="194" t="s">
        <v>556</v>
      </c>
      <c r="G1698" s="498" t="s">
        <v>1090</v>
      </c>
      <c r="H1698" s="195" t="s">
        <v>999</v>
      </c>
      <c r="I1698" s="260"/>
      <c r="J1698" s="260"/>
      <c r="K1698" s="38">
        <v>1313030</v>
      </c>
      <c r="L1698" s="196" t="s">
        <v>284</v>
      </c>
      <c r="M1698" s="196" t="s">
        <v>496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>T13</v>
      </c>
      <c r="B1699" s="36">
        <f t="shared" si="99"/>
        <v>11</v>
      </c>
      <c r="C1699" s="193">
        <f t="shared" si="100"/>
        <v>41235</v>
      </c>
      <c r="D1699" s="193" t="s">
        <v>1648</v>
      </c>
      <c r="E1699" s="193">
        <v>41235</v>
      </c>
      <c r="F1699" s="194" t="s">
        <v>366</v>
      </c>
      <c r="G1699" s="498" t="s">
        <v>1090</v>
      </c>
      <c r="H1699" s="195" t="s">
        <v>999</v>
      </c>
      <c r="I1699" s="260"/>
      <c r="J1699" s="260"/>
      <c r="K1699" s="38">
        <v>14443330</v>
      </c>
      <c r="L1699" s="196" t="s">
        <v>48</v>
      </c>
      <c r="M1699" s="196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>x</v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99"/>
        <v>11</v>
      </c>
      <c r="C1700" s="193">
        <v>41237</v>
      </c>
      <c r="D1700" s="193" t="s">
        <v>364</v>
      </c>
      <c r="E1700" s="193">
        <v>41237</v>
      </c>
      <c r="F1700" s="194" t="s">
        <v>399</v>
      </c>
      <c r="G1700" s="194" t="s">
        <v>362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 t="shared" si="99"/>
        <v>11</v>
      </c>
      <c r="C1701" s="193">
        <v>41239</v>
      </c>
      <c r="D1701" s="193" t="s">
        <v>364</v>
      </c>
      <c r="E1701" s="193">
        <v>41239</v>
      </c>
      <c r="F1701" s="194" t="s">
        <v>366</v>
      </c>
      <c r="G1701" s="194" t="s">
        <v>362</v>
      </c>
      <c r="H1701" s="7" t="s">
        <v>501</v>
      </c>
      <c r="I1701" s="262"/>
      <c r="J1701" s="262"/>
      <c r="K1701" s="38">
        <v>9064000</v>
      </c>
      <c r="L1701" s="196" t="s">
        <v>24</v>
      </c>
      <c r="M1701" s="196" t="s">
        <v>284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>T14</v>
      </c>
      <c r="B1702" s="36">
        <f t="shared" si="99"/>
        <v>11</v>
      </c>
      <c r="C1702" s="193">
        <v>41242</v>
      </c>
      <c r="D1702" s="193" t="s">
        <v>1649</v>
      </c>
      <c r="E1702" s="193">
        <v>41242</v>
      </c>
      <c r="F1702" s="194" t="s">
        <v>560</v>
      </c>
      <c r="G1702" s="194" t="s">
        <v>362</v>
      </c>
      <c r="H1702" s="195" t="s">
        <v>897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>x</v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 t="shared" si="99"/>
        <v>11</v>
      </c>
      <c r="C1703" s="748">
        <f>E1703</f>
        <v>41243</v>
      </c>
      <c r="D1703" s="748" t="s">
        <v>368</v>
      </c>
      <c r="E1703" s="861">
        <v>41243</v>
      </c>
      <c r="F1703" s="749" t="s">
        <v>1587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 t="shared" si="99"/>
        <v>11</v>
      </c>
      <c r="C1704" s="748">
        <f>E1704</f>
        <v>41243</v>
      </c>
      <c r="D1704" s="748" t="s">
        <v>368</v>
      </c>
      <c r="E1704" s="861">
        <v>41243</v>
      </c>
      <c r="F1704" s="749" t="s">
        <v>512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>C18</v>
      </c>
      <c r="B1705" s="36">
        <f t="shared" si="99"/>
        <v>11</v>
      </c>
      <c r="C1705" s="748">
        <f>E1705</f>
        <v>41243</v>
      </c>
      <c r="D1705" s="748" t="s">
        <v>448</v>
      </c>
      <c r="E1705" s="861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287</v>
      </c>
      <c r="M1705" s="752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>x</v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 t="shared" si="99"/>
        <v>12</v>
      </c>
      <c r="C1706" s="193">
        <v>41244</v>
      </c>
      <c r="D1706" s="193" t="s">
        <v>364</v>
      </c>
      <c r="E1706" s="193">
        <v>41244</v>
      </c>
      <c r="F1706" s="194" t="s">
        <v>366</v>
      </c>
      <c r="G1706" s="194" t="s">
        <v>362</v>
      </c>
      <c r="H1706" s="7" t="s">
        <v>633</v>
      </c>
      <c r="I1706" s="260"/>
      <c r="J1706" s="260"/>
      <c r="K1706" s="38">
        <v>25265680</v>
      </c>
      <c r="L1706" s="196" t="s">
        <v>24</v>
      </c>
      <c r="M1706" s="196" t="s">
        <v>284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 t="shared" si="99"/>
        <v>12</v>
      </c>
      <c r="C1707" s="193">
        <f>E1707</f>
        <v>41244</v>
      </c>
      <c r="D1707" s="193" t="s">
        <v>1606</v>
      </c>
      <c r="E1707" s="193">
        <v>41244</v>
      </c>
      <c r="F1707" s="194" t="s">
        <v>1127</v>
      </c>
      <c r="G1707" s="498" t="s">
        <v>1091</v>
      </c>
      <c r="H1707" s="195" t="s">
        <v>887</v>
      </c>
      <c r="I1707" s="260">
        <v>1050</v>
      </c>
      <c r="J1707" s="260">
        <v>8740</v>
      </c>
      <c r="K1707" s="38">
        <f>ROUND(I1707*J1707,0)</f>
        <v>9177000</v>
      </c>
      <c r="L1707" s="196" t="s">
        <v>284</v>
      </c>
      <c r="M1707" s="196" t="s">
        <v>185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213"/>
      <c r="AB1707" s="213"/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 t="shared" si="99"/>
        <v>12</v>
      </c>
      <c r="C1708" s="193">
        <f>E1708</f>
        <v>41244</v>
      </c>
      <c r="D1708" s="193" t="s">
        <v>1606</v>
      </c>
      <c r="E1708" s="193">
        <v>41244</v>
      </c>
      <c r="F1708" s="194" t="s">
        <v>556</v>
      </c>
      <c r="G1708" s="498" t="s">
        <v>1091</v>
      </c>
      <c r="H1708" s="195" t="s">
        <v>887</v>
      </c>
      <c r="I1708" s="260"/>
      <c r="J1708" s="260"/>
      <c r="K1708" s="38">
        <v>917700</v>
      </c>
      <c r="L1708" s="196" t="s">
        <v>284</v>
      </c>
      <c r="M1708" s="196" t="s">
        <v>496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>C19</v>
      </c>
      <c r="B1709" s="36">
        <f t="shared" si="99"/>
        <v>12</v>
      </c>
      <c r="C1709" s="193">
        <v>41246</v>
      </c>
      <c r="D1709" s="193" t="s">
        <v>449</v>
      </c>
      <c r="E1709" s="193">
        <v>41246</v>
      </c>
      <c r="F1709" s="194" t="s">
        <v>590</v>
      </c>
      <c r="G1709" s="194" t="s">
        <v>898</v>
      </c>
      <c r="H1709" s="212" t="s">
        <v>592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>x</v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>C19</v>
      </c>
      <c r="B1710" s="36">
        <f t="shared" si="99"/>
        <v>12</v>
      </c>
      <c r="C1710" s="193">
        <v>41246</v>
      </c>
      <c r="D1710" s="193" t="s">
        <v>449</v>
      </c>
      <c r="E1710" s="193">
        <v>41246</v>
      </c>
      <c r="F1710" s="194" t="s">
        <v>593</v>
      </c>
      <c r="G1710" s="194" t="s">
        <v>898</v>
      </c>
      <c r="H1710" s="195" t="s">
        <v>592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 t="shared" si="99"/>
        <v>12</v>
      </c>
      <c r="C1711" s="193">
        <v>41247</v>
      </c>
      <c r="D1711" s="193" t="s">
        <v>364</v>
      </c>
      <c r="E1711" s="193">
        <v>41247</v>
      </c>
      <c r="F1711" s="194" t="s">
        <v>366</v>
      </c>
      <c r="G1711" s="194" t="s">
        <v>362</v>
      </c>
      <c r="H1711" s="7" t="s">
        <v>887</v>
      </c>
      <c r="I1711" s="260"/>
      <c r="J1711" s="260"/>
      <c r="K1711" s="38">
        <v>10094700</v>
      </c>
      <c r="L1711" s="196" t="s">
        <v>24</v>
      </c>
      <c r="M1711" s="196" t="s">
        <v>284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>T15</v>
      </c>
      <c r="B1712" s="36">
        <f t="shared" si="99"/>
        <v>12</v>
      </c>
      <c r="C1712" s="193">
        <v>41247</v>
      </c>
      <c r="D1712" s="193" t="s">
        <v>1650</v>
      </c>
      <c r="E1712" s="193">
        <v>41247</v>
      </c>
      <c r="F1712" s="194" t="s">
        <v>560</v>
      </c>
      <c r="G1712" s="498" t="s">
        <v>362</v>
      </c>
      <c r="H1712" s="195" t="s">
        <v>685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>x</v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99"/>
        <v>12</v>
      </c>
      <c r="C1713" s="193">
        <v>41251</v>
      </c>
      <c r="D1713" s="193" t="s">
        <v>467</v>
      </c>
      <c r="E1713" s="193">
        <v>41251</v>
      </c>
      <c r="F1713" s="194" t="s">
        <v>899</v>
      </c>
      <c r="G1713" s="498" t="s">
        <v>900</v>
      </c>
      <c r="H1713" s="195" t="s">
        <v>428</v>
      </c>
      <c r="I1713" s="260">
        <v>754</v>
      </c>
      <c r="J1713" s="260">
        <v>13338</v>
      </c>
      <c r="K1713" s="38">
        <v>10056852</v>
      </c>
      <c r="L1713" s="196" t="s">
        <v>169</v>
      </c>
      <c r="M1713" s="624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 t="shared" si="99"/>
        <v>12</v>
      </c>
      <c r="C1714" s="193">
        <v>41251</v>
      </c>
      <c r="D1714" s="193" t="s">
        <v>467</v>
      </c>
      <c r="E1714" s="193">
        <v>41251</v>
      </c>
      <c r="F1714" s="194" t="s">
        <v>901</v>
      </c>
      <c r="G1714" s="194" t="s">
        <v>900</v>
      </c>
      <c r="H1714" s="195" t="s">
        <v>428</v>
      </c>
      <c r="I1714" s="260">
        <v>209</v>
      </c>
      <c r="J1714" s="260">
        <v>18314</v>
      </c>
      <c r="K1714" s="38">
        <v>3827626</v>
      </c>
      <c r="L1714" s="196" t="s">
        <v>169</v>
      </c>
      <c r="M1714" s="624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 t="shared" si="99"/>
        <v>12</v>
      </c>
      <c r="C1715" s="193">
        <v>41251</v>
      </c>
      <c r="D1715" s="193" t="s">
        <v>467</v>
      </c>
      <c r="E1715" s="193">
        <v>41251</v>
      </c>
      <c r="F1715" s="194" t="s">
        <v>902</v>
      </c>
      <c r="G1715" s="194" t="s">
        <v>900</v>
      </c>
      <c r="H1715" s="195" t="s">
        <v>428</v>
      </c>
      <c r="I1715" s="260">
        <v>150</v>
      </c>
      <c r="J1715" s="260">
        <v>28350</v>
      </c>
      <c r="K1715" s="38">
        <v>4252500</v>
      </c>
      <c r="L1715" s="196" t="s">
        <v>169</v>
      </c>
      <c r="M1715" s="624" t="s">
        <v>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 t="shared" si="99"/>
        <v>12</v>
      </c>
      <c r="C1716" s="193">
        <v>41251</v>
      </c>
      <c r="D1716" s="193" t="s">
        <v>467</v>
      </c>
      <c r="E1716" s="193">
        <v>41251</v>
      </c>
      <c r="F1716" s="194" t="s">
        <v>429</v>
      </c>
      <c r="G1716" s="194" t="s">
        <v>900</v>
      </c>
      <c r="H1716" s="195" t="s">
        <v>428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>C20</v>
      </c>
      <c r="B1717" s="36">
        <f t="shared" si="99"/>
        <v>12</v>
      </c>
      <c r="C1717" s="193">
        <v>41251</v>
      </c>
      <c r="D1717" s="193" t="s">
        <v>450</v>
      </c>
      <c r="E1717" s="193">
        <v>41251</v>
      </c>
      <c r="F1717" s="194" t="s">
        <v>401</v>
      </c>
      <c r="G1717" s="194" t="s">
        <v>900</v>
      </c>
      <c r="H1717" s="195" t="s">
        <v>428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>x</v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 t="shared" si="99"/>
        <v>12</v>
      </c>
      <c r="C1718" s="193">
        <v>41253</v>
      </c>
      <c r="D1718" s="193" t="s">
        <v>468</v>
      </c>
      <c r="E1718" s="193">
        <v>41253</v>
      </c>
      <c r="F1718" s="194" t="s">
        <v>902</v>
      </c>
      <c r="G1718" s="498" t="s">
        <v>903</v>
      </c>
      <c r="H1718" s="212" t="s">
        <v>428</v>
      </c>
      <c r="I1718" s="262">
        <v>350</v>
      </c>
      <c r="J1718" s="262">
        <v>28350</v>
      </c>
      <c r="K1718" s="38">
        <v>9922500</v>
      </c>
      <c r="L1718" s="196" t="s">
        <v>169</v>
      </c>
      <c r="M1718" s="624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 t="shared" si="99"/>
        <v>12</v>
      </c>
      <c r="C1719" s="193">
        <v>41253</v>
      </c>
      <c r="D1719" s="193" t="s">
        <v>468</v>
      </c>
      <c r="E1719" s="193">
        <v>41253</v>
      </c>
      <c r="F1719" s="194" t="s">
        <v>904</v>
      </c>
      <c r="G1719" s="498" t="s">
        <v>903</v>
      </c>
      <c r="H1719" s="212" t="s">
        <v>428</v>
      </c>
      <c r="I1719" s="262">
        <v>310</v>
      </c>
      <c r="J1719" s="262">
        <v>20815</v>
      </c>
      <c r="K1719" s="38">
        <v>6452650</v>
      </c>
      <c r="L1719" s="196" t="s">
        <v>169</v>
      </c>
      <c r="M1719" s="624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 t="shared" si="99"/>
        <v>12</v>
      </c>
      <c r="C1720" s="193">
        <v>41253</v>
      </c>
      <c r="D1720" s="193" t="s">
        <v>468</v>
      </c>
      <c r="E1720" s="193">
        <v>41253</v>
      </c>
      <c r="F1720" s="194" t="s">
        <v>905</v>
      </c>
      <c r="G1720" s="194" t="s">
        <v>903</v>
      </c>
      <c r="H1720" s="195" t="s">
        <v>428</v>
      </c>
      <c r="I1720" s="260">
        <v>150</v>
      </c>
      <c r="J1720" s="260">
        <v>11780</v>
      </c>
      <c r="K1720" s="38">
        <v>1767000</v>
      </c>
      <c r="L1720" s="196" t="s">
        <v>169</v>
      </c>
      <c r="M1720" s="624" t="s">
        <v>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 t="shared" si="99"/>
        <v>12</v>
      </c>
      <c r="C1721" s="193">
        <v>41253</v>
      </c>
      <c r="D1721" s="193" t="s">
        <v>468</v>
      </c>
      <c r="E1721" s="193">
        <v>41253</v>
      </c>
      <c r="F1721" s="194" t="s">
        <v>429</v>
      </c>
      <c r="G1721" s="194" t="s">
        <v>903</v>
      </c>
      <c r="H1721" s="195" t="s">
        <v>428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>C21</v>
      </c>
      <c r="B1722" s="36">
        <f t="shared" si="99"/>
        <v>12</v>
      </c>
      <c r="C1722" s="193">
        <v>41253</v>
      </c>
      <c r="D1722" s="193" t="s">
        <v>451</v>
      </c>
      <c r="E1722" s="193">
        <v>41253</v>
      </c>
      <c r="F1722" s="194" t="s">
        <v>401</v>
      </c>
      <c r="G1722" s="194" t="s">
        <v>903</v>
      </c>
      <c r="H1722" s="195" t="s">
        <v>428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 t="shared" si="99"/>
        <v>12</v>
      </c>
      <c r="C1723" s="193">
        <f>E1723</f>
        <v>41253</v>
      </c>
      <c r="D1723" s="193" t="s">
        <v>1607</v>
      </c>
      <c r="E1723" s="193">
        <v>41253</v>
      </c>
      <c r="F1723" s="194" t="s">
        <v>1126</v>
      </c>
      <c r="G1723" s="498" t="s">
        <v>1092</v>
      </c>
      <c r="H1723" s="195" t="s">
        <v>1093</v>
      </c>
      <c r="I1723" s="260">
        <v>500</v>
      </c>
      <c r="J1723" s="260">
        <v>9565</v>
      </c>
      <c r="K1723" s="38">
        <f>ROUND(I1723*J1723,0)</f>
        <v>4782500</v>
      </c>
      <c r="L1723" s="196" t="s">
        <v>284</v>
      </c>
      <c r="M1723" s="196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213"/>
      <c r="AB1723" s="213"/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 t="shared" si="99"/>
        <v>12</v>
      </c>
      <c r="C1724" s="193">
        <f>E1724</f>
        <v>41253</v>
      </c>
      <c r="D1724" s="193" t="s">
        <v>1607</v>
      </c>
      <c r="E1724" s="193">
        <v>41253</v>
      </c>
      <c r="F1724" s="194" t="s">
        <v>1125</v>
      </c>
      <c r="G1724" s="498" t="s">
        <v>1092</v>
      </c>
      <c r="H1724" s="195" t="s">
        <v>1093</v>
      </c>
      <c r="I1724" s="260">
        <v>483</v>
      </c>
      <c r="J1724" s="260">
        <v>9147</v>
      </c>
      <c r="K1724" s="38">
        <f>ROUND(I1724*J1724,0)</f>
        <v>4418001</v>
      </c>
      <c r="L1724" s="196" t="s">
        <v>284</v>
      </c>
      <c r="M1724" s="196" t="s">
        <v>185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 t="shared" si="99"/>
        <v>12</v>
      </c>
      <c r="C1725" s="193">
        <f>E1725</f>
        <v>41253</v>
      </c>
      <c r="D1725" s="193" t="s">
        <v>1607</v>
      </c>
      <c r="E1725" s="193">
        <v>41253</v>
      </c>
      <c r="F1725" s="194" t="s">
        <v>1124</v>
      </c>
      <c r="G1725" s="498" t="s">
        <v>1092</v>
      </c>
      <c r="H1725" s="195" t="s">
        <v>1093</v>
      </c>
      <c r="I1725" s="260">
        <v>504</v>
      </c>
      <c r="J1725" s="260">
        <v>8264</v>
      </c>
      <c r="K1725" s="38">
        <f>ROUND(I1725*J1725,0)</f>
        <v>4165056</v>
      </c>
      <c r="L1725" s="196" t="s">
        <v>284</v>
      </c>
      <c r="M1725" s="196" t="s">
        <v>185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 t="shared" si="99"/>
        <v>12</v>
      </c>
      <c r="C1726" s="193">
        <f>E1726</f>
        <v>41253</v>
      </c>
      <c r="D1726" s="193" t="s">
        <v>1607</v>
      </c>
      <c r="E1726" s="193">
        <v>41253</v>
      </c>
      <c r="F1726" s="194" t="s">
        <v>556</v>
      </c>
      <c r="G1726" s="498" t="s">
        <v>1092</v>
      </c>
      <c r="H1726" s="195" t="s">
        <v>1093</v>
      </c>
      <c r="I1726" s="260"/>
      <c r="J1726" s="260"/>
      <c r="K1726" s="38">
        <v>1336556</v>
      </c>
      <c r="L1726" s="196" t="s">
        <v>284</v>
      </c>
      <c r="M1726" s="196" t="s">
        <v>496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>T16</v>
      </c>
      <c r="B1727" s="36">
        <f t="shared" si="99"/>
        <v>12</v>
      </c>
      <c r="C1727" s="193">
        <f>E1727</f>
        <v>41253</v>
      </c>
      <c r="D1727" s="193" t="s">
        <v>1651</v>
      </c>
      <c r="E1727" s="193">
        <v>41253</v>
      </c>
      <c r="F1727" s="194" t="s">
        <v>366</v>
      </c>
      <c r="G1727" s="498" t="s">
        <v>1092</v>
      </c>
      <c r="H1727" s="195" t="s">
        <v>1093</v>
      </c>
      <c r="I1727" s="260"/>
      <c r="J1727" s="260"/>
      <c r="K1727" s="38">
        <v>14702113</v>
      </c>
      <c r="L1727" s="196" t="s">
        <v>48</v>
      </c>
      <c r="M1727" s="196" t="s">
        <v>284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>x</v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 t="shared" si="99"/>
        <v>12</v>
      </c>
      <c r="C1728" s="193">
        <v>41254</v>
      </c>
      <c r="D1728" s="193" t="s">
        <v>469</v>
      </c>
      <c r="E1728" s="193">
        <v>41254</v>
      </c>
      <c r="F1728" s="194" t="s">
        <v>904</v>
      </c>
      <c r="G1728" s="194" t="s">
        <v>906</v>
      </c>
      <c r="H1728" s="195" t="s">
        <v>428</v>
      </c>
      <c r="I1728" s="260">
        <v>450</v>
      </c>
      <c r="J1728" s="260">
        <v>20815</v>
      </c>
      <c r="K1728" s="38">
        <v>9366750</v>
      </c>
      <c r="L1728" s="196" t="s">
        <v>169</v>
      </c>
      <c r="M1728" s="624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 t="shared" si="99"/>
        <v>12</v>
      </c>
      <c r="C1729" s="193">
        <v>41254</v>
      </c>
      <c r="D1729" s="193" t="s">
        <v>469</v>
      </c>
      <c r="E1729" s="193">
        <v>41254</v>
      </c>
      <c r="F1729" s="194" t="s">
        <v>907</v>
      </c>
      <c r="G1729" s="194" t="s">
        <v>906</v>
      </c>
      <c r="H1729" s="195" t="s">
        <v>428</v>
      </c>
      <c r="I1729" s="260">
        <v>202</v>
      </c>
      <c r="J1729" s="260">
        <v>20992</v>
      </c>
      <c r="K1729" s="38">
        <v>4240384</v>
      </c>
      <c r="L1729" s="196" t="s">
        <v>169</v>
      </c>
      <c r="M1729" s="624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 t="shared" si="99"/>
        <v>12</v>
      </c>
      <c r="C1730" s="193">
        <v>41254</v>
      </c>
      <c r="D1730" s="193" t="s">
        <v>469</v>
      </c>
      <c r="E1730" s="193">
        <v>41254</v>
      </c>
      <c r="F1730" s="194" t="s">
        <v>908</v>
      </c>
      <c r="G1730" s="194" t="s">
        <v>906</v>
      </c>
      <c r="H1730" s="195" t="s">
        <v>428</v>
      </c>
      <c r="I1730" s="260">
        <v>218</v>
      </c>
      <c r="J1730" s="260">
        <v>20910</v>
      </c>
      <c r="K1730" s="38">
        <v>4558380</v>
      </c>
      <c r="L1730" s="196" t="s">
        <v>169</v>
      </c>
      <c r="M1730" s="624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 t="shared" si="99"/>
        <v>12</v>
      </c>
      <c r="C1731" s="193">
        <v>41254</v>
      </c>
      <c r="D1731" s="193" t="s">
        <v>469</v>
      </c>
      <c r="E1731" s="193">
        <v>41254</v>
      </c>
      <c r="F1731" s="194" t="s">
        <v>429</v>
      </c>
      <c r="G1731" s="194" t="s">
        <v>906</v>
      </c>
      <c r="H1731" s="195" t="s">
        <v>428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>C22</v>
      </c>
      <c r="B1732" s="36">
        <f t="shared" si="99"/>
        <v>12</v>
      </c>
      <c r="C1732" s="193">
        <v>41254</v>
      </c>
      <c r="D1732" s="193" t="s">
        <v>452</v>
      </c>
      <c r="E1732" s="193">
        <v>41254</v>
      </c>
      <c r="F1732" s="194" t="s">
        <v>401</v>
      </c>
      <c r="G1732" s="194" t="s">
        <v>906</v>
      </c>
      <c r="H1732" s="195" t="s">
        <v>428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>x</v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>C23</v>
      </c>
      <c r="B1733" s="36">
        <f t="shared" si="99"/>
        <v>12</v>
      </c>
      <c r="C1733" s="193">
        <v>41256</v>
      </c>
      <c r="D1733" s="193" t="s">
        <v>453</v>
      </c>
      <c r="E1733" s="193">
        <v>41256</v>
      </c>
      <c r="F1733" s="194" t="s">
        <v>397</v>
      </c>
      <c r="G1733" s="194" t="s">
        <v>362</v>
      </c>
      <c r="H1733" s="195" t="s">
        <v>685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>x</v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 t="shared" si="99"/>
        <v>12</v>
      </c>
      <c r="C1734" s="193">
        <v>41256</v>
      </c>
      <c r="D1734" s="193" t="s">
        <v>365</v>
      </c>
      <c r="E1734" s="193">
        <v>41256</v>
      </c>
      <c r="F1734" s="194" t="s">
        <v>401</v>
      </c>
      <c r="G1734" s="194" t="s">
        <v>362</v>
      </c>
      <c r="H1734" s="7" t="s">
        <v>437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IF(AND('331-CT'!$E$7=TH!H1734,OR(L1734="331",M1734="331")),"331",IF(AND(OR(L1734="131",M1734="131"),H1734='131-CT'!$E$7),"131",""))</f>
        <v>331</v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 t="shared" si="99"/>
        <v>12</v>
      </c>
      <c r="C1735" s="193">
        <v>41256</v>
      </c>
      <c r="D1735" s="193" t="s">
        <v>365</v>
      </c>
      <c r="E1735" s="193">
        <v>41256</v>
      </c>
      <c r="F1735" s="194" t="s">
        <v>367</v>
      </c>
      <c r="G1735" s="194" t="s">
        <v>362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 t="shared" si="99"/>
        <v>12</v>
      </c>
      <c r="C1736" s="193">
        <v>41256</v>
      </c>
      <c r="D1736" s="193" t="s">
        <v>365</v>
      </c>
      <c r="E1736" s="193">
        <v>41256</v>
      </c>
      <c r="F1736" s="194" t="s">
        <v>731</v>
      </c>
      <c r="G1736" s="194" t="s">
        <v>362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>C24</v>
      </c>
      <c r="B1737" s="36">
        <f t="shared" si="99"/>
        <v>12</v>
      </c>
      <c r="C1737" s="193">
        <v>41258</v>
      </c>
      <c r="D1737" s="193" t="s">
        <v>454</v>
      </c>
      <c r="E1737" s="193">
        <v>41258</v>
      </c>
      <c r="F1737" s="194" t="s">
        <v>572</v>
      </c>
      <c r="G1737" s="194" t="s">
        <v>909</v>
      </c>
      <c r="H1737" s="195" t="s">
        <v>574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>x</v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>C24</v>
      </c>
      <c r="B1738" s="36">
        <f t="shared" si="99"/>
        <v>12</v>
      </c>
      <c r="C1738" s="193">
        <v>41258</v>
      </c>
      <c r="D1738" s="193" t="s">
        <v>454</v>
      </c>
      <c r="E1738" s="193">
        <v>41258</v>
      </c>
      <c r="F1738" s="194" t="s">
        <v>575</v>
      </c>
      <c r="G1738" s="194" t="s">
        <v>909</v>
      </c>
      <c r="H1738" s="195" t="s">
        <v>574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>x</v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 t="shared" si="99"/>
        <v>12</v>
      </c>
      <c r="C1739" s="193">
        <f t="shared" ref="C1739:C1760" si="101">E1739</f>
        <v>41262</v>
      </c>
      <c r="D1739" s="193" t="s">
        <v>1608</v>
      </c>
      <c r="E1739" s="193">
        <v>41262</v>
      </c>
      <c r="F1739" s="191" t="s">
        <v>1123</v>
      </c>
      <c r="G1739" s="498" t="s">
        <v>1094</v>
      </c>
      <c r="H1739" s="195" t="s">
        <v>959</v>
      </c>
      <c r="I1739" s="260">
        <v>530</v>
      </c>
      <c r="J1739" s="260">
        <v>8000</v>
      </c>
      <c r="K1739" s="38">
        <f>ROUND(I1739*J1739,0)</f>
        <v>4240000</v>
      </c>
      <c r="L1739" s="196" t="s">
        <v>284</v>
      </c>
      <c r="M1739" s="196" t="s">
        <v>185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 t="shared" si="99"/>
        <v>12</v>
      </c>
      <c r="C1740" s="193">
        <f t="shared" si="101"/>
        <v>41262</v>
      </c>
      <c r="D1740" s="193" t="s">
        <v>1608</v>
      </c>
      <c r="E1740" s="193">
        <v>41262</v>
      </c>
      <c r="F1740" s="194" t="s">
        <v>556</v>
      </c>
      <c r="G1740" s="498" t="s">
        <v>1094</v>
      </c>
      <c r="H1740" s="195" t="s">
        <v>959</v>
      </c>
      <c r="I1740" s="260"/>
      <c r="J1740" s="260"/>
      <c r="K1740" s="38">
        <v>424000</v>
      </c>
      <c r="L1740" s="196" t="s">
        <v>284</v>
      </c>
      <c r="M1740" s="196" t="s">
        <v>496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>T17</v>
      </c>
      <c r="B1741" s="36">
        <f t="shared" si="99"/>
        <v>12</v>
      </c>
      <c r="C1741" s="193">
        <f t="shared" si="101"/>
        <v>41262</v>
      </c>
      <c r="D1741" s="193" t="s">
        <v>1652</v>
      </c>
      <c r="E1741" s="193">
        <v>41262</v>
      </c>
      <c r="F1741" s="194" t="s">
        <v>366</v>
      </c>
      <c r="G1741" s="498" t="s">
        <v>1094</v>
      </c>
      <c r="H1741" s="195" t="s">
        <v>959</v>
      </c>
      <c r="I1741" s="260"/>
      <c r="J1741" s="260"/>
      <c r="K1741" s="38">
        <v>4664000</v>
      </c>
      <c r="L1741" s="196" t="s">
        <v>48</v>
      </c>
      <c r="M1741" s="196" t="s">
        <v>284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>x</v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 t="shared" si="99"/>
        <v>12</v>
      </c>
      <c r="C1742" s="193">
        <f t="shared" si="101"/>
        <v>41262</v>
      </c>
      <c r="D1742" s="193" t="s">
        <v>1609</v>
      </c>
      <c r="E1742" s="193">
        <v>41262</v>
      </c>
      <c r="F1742" s="194" t="s">
        <v>1095</v>
      </c>
      <c r="G1742" s="498" t="s">
        <v>1096</v>
      </c>
      <c r="H1742" s="195" t="s">
        <v>949</v>
      </c>
      <c r="I1742" s="260">
        <v>664</v>
      </c>
      <c r="J1742" s="260">
        <v>6990</v>
      </c>
      <c r="K1742" s="38">
        <f>ROUND(I1742*J1742,0)</f>
        <v>4641360</v>
      </c>
      <c r="L1742" s="196" t="s">
        <v>284</v>
      </c>
      <c r="M1742" s="196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 t="shared" si="99"/>
        <v>12</v>
      </c>
      <c r="C1743" s="193">
        <f t="shared" si="101"/>
        <v>41262</v>
      </c>
      <c r="D1743" s="193" t="s">
        <v>1609</v>
      </c>
      <c r="E1743" s="193">
        <v>41262</v>
      </c>
      <c r="F1743" s="194" t="s">
        <v>1097</v>
      </c>
      <c r="G1743" s="498" t="s">
        <v>1096</v>
      </c>
      <c r="H1743" s="195" t="s">
        <v>949</v>
      </c>
      <c r="I1743" s="260">
        <v>56</v>
      </c>
      <c r="J1743" s="260">
        <v>7380</v>
      </c>
      <c r="K1743" s="38">
        <f>ROUND(I1743*J1743,0)</f>
        <v>413280</v>
      </c>
      <c r="L1743" s="196" t="s">
        <v>284</v>
      </c>
      <c r="M1743" s="196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 t="shared" si="99"/>
        <v>12</v>
      </c>
      <c r="C1744" s="193">
        <f t="shared" si="101"/>
        <v>41262</v>
      </c>
      <c r="D1744" s="193" t="s">
        <v>1609</v>
      </c>
      <c r="E1744" s="193">
        <v>41262</v>
      </c>
      <c r="F1744" s="194" t="s">
        <v>1180</v>
      </c>
      <c r="G1744" s="498" t="s">
        <v>1096</v>
      </c>
      <c r="H1744" s="195" t="s">
        <v>949</v>
      </c>
      <c r="I1744" s="260">
        <v>93</v>
      </c>
      <c r="J1744" s="260">
        <v>8050</v>
      </c>
      <c r="K1744" s="38">
        <f>ROUND(I1744*J1744,0)</f>
        <v>748650</v>
      </c>
      <c r="L1744" s="196" t="s">
        <v>284</v>
      </c>
      <c r="M1744" s="196" t="s">
        <v>185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213"/>
      <c r="AB1744" s="213"/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 t="shared" si="99"/>
        <v>12</v>
      </c>
      <c r="C1745" s="193">
        <f t="shared" si="101"/>
        <v>41262</v>
      </c>
      <c r="D1745" s="193" t="s">
        <v>1609</v>
      </c>
      <c r="E1745" s="193">
        <v>41262</v>
      </c>
      <c r="F1745" s="194" t="s">
        <v>1122</v>
      </c>
      <c r="G1745" s="498" t="s">
        <v>1096</v>
      </c>
      <c r="H1745" s="195" t="s">
        <v>949</v>
      </c>
      <c r="I1745" s="260">
        <v>126</v>
      </c>
      <c r="J1745" s="260">
        <v>9512</v>
      </c>
      <c r="K1745" s="38">
        <f>ROUND(I1745*J1745,0)</f>
        <v>1198512</v>
      </c>
      <c r="L1745" s="196" t="s">
        <v>284</v>
      </c>
      <c r="M1745" s="196" t="s">
        <v>185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213"/>
      <c r="AB1745" s="213"/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 t="shared" si="99"/>
        <v>12</v>
      </c>
      <c r="C1746" s="193">
        <f t="shared" si="101"/>
        <v>41262</v>
      </c>
      <c r="D1746" s="193" t="s">
        <v>1609</v>
      </c>
      <c r="E1746" s="193">
        <v>41262</v>
      </c>
      <c r="F1746" s="194" t="s">
        <v>556</v>
      </c>
      <c r="G1746" s="498" t="s">
        <v>1096</v>
      </c>
      <c r="H1746" s="195" t="s">
        <v>949</v>
      </c>
      <c r="I1746" s="260"/>
      <c r="J1746" s="260"/>
      <c r="K1746" s="38">
        <v>700180</v>
      </c>
      <c r="L1746" s="196" t="s">
        <v>284</v>
      </c>
      <c r="M1746" s="196" t="s">
        <v>496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>T18</v>
      </c>
      <c r="B1747" s="36">
        <f t="shared" si="99"/>
        <v>12</v>
      </c>
      <c r="C1747" s="193">
        <f t="shared" si="101"/>
        <v>41262</v>
      </c>
      <c r="D1747" s="193" t="s">
        <v>1653</v>
      </c>
      <c r="E1747" s="193">
        <v>41262</v>
      </c>
      <c r="F1747" s="194" t="s">
        <v>366</v>
      </c>
      <c r="G1747" s="498" t="s">
        <v>1096</v>
      </c>
      <c r="H1747" s="195" t="s">
        <v>949</v>
      </c>
      <c r="I1747" s="260"/>
      <c r="J1747" s="260"/>
      <c r="K1747" s="38">
        <v>7701982</v>
      </c>
      <c r="L1747" s="196" t="s">
        <v>48</v>
      </c>
      <c r="M1747" s="196" t="s">
        <v>284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>x</v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 t="shared" si="99"/>
        <v>12</v>
      </c>
      <c r="C1748" s="193">
        <f t="shared" si="101"/>
        <v>41263</v>
      </c>
      <c r="D1748" s="193" t="s">
        <v>1610</v>
      </c>
      <c r="E1748" s="193">
        <v>41263</v>
      </c>
      <c r="F1748" s="194" t="s">
        <v>1121</v>
      </c>
      <c r="G1748" s="498" t="s">
        <v>1098</v>
      </c>
      <c r="H1748" s="195" t="s">
        <v>949</v>
      </c>
      <c r="I1748" s="260">
        <v>219</v>
      </c>
      <c r="J1748" s="260">
        <v>6330</v>
      </c>
      <c r="K1748" s="38">
        <f>ROUND(I1748*J1748,0)</f>
        <v>1386270</v>
      </c>
      <c r="L1748" s="196" t="s">
        <v>284</v>
      </c>
      <c r="M1748" s="196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 t="shared" si="99"/>
        <v>12</v>
      </c>
      <c r="C1749" s="193">
        <f t="shared" si="101"/>
        <v>41263</v>
      </c>
      <c r="D1749" s="193" t="s">
        <v>1610</v>
      </c>
      <c r="E1749" s="193">
        <v>41263</v>
      </c>
      <c r="F1749" s="194" t="s">
        <v>1072</v>
      </c>
      <c r="G1749" s="498" t="s">
        <v>1098</v>
      </c>
      <c r="H1749" s="195" t="s">
        <v>949</v>
      </c>
      <c r="I1749" s="260">
        <v>100</v>
      </c>
      <c r="J1749" s="260">
        <v>6700</v>
      </c>
      <c r="K1749" s="38">
        <f>ROUND(I1749*J1749,0)</f>
        <v>670000</v>
      </c>
      <c r="L1749" s="196" t="s">
        <v>284</v>
      </c>
      <c r="M1749" s="196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213"/>
      <c r="AB1749" s="213"/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 t="shared" si="99"/>
        <v>12</v>
      </c>
      <c r="C1750" s="193">
        <f t="shared" si="101"/>
        <v>41263</v>
      </c>
      <c r="D1750" s="193" t="s">
        <v>1610</v>
      </c>
      <c r="E1750" s="193">
        <v>41263</v>
      </c>
      <c r="F1750" s="191" t="s">
        <v>1071</v>
      </c>
      <c r="G1750" s="498" t="s">
        <v>1098</v>
      </c>
      <c r="H1750" s="195" t="s">
        <v>949</v>
      </c>
      <c r="I1750" s="260">
        <v>104</v>
      </c>
      <c r="J1750" s="260">
        <v>6585</v>
      </c>
      <c r="K1750" s="38">
        <f>ROUND(I1750*J1750,0)</f>
        <v>684840</v>
      </c>
      <c r="L1750" s="196" t="s">
        <v>284</v>
      </c>
      <c r="M1750" s="196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 t="shared" ref="B1751:B1799" si="102">IF(C1751&lt;&gt;"",MONTH(C1751),"")</f>
        <v>12</v>
      </c>
      <c r="C1751" s="193">
        <f t="shared" si="101"/>
        <v>41263</v>
      </c>
      <c r="D1751" s="193" t="s">
        <v>1610</v>
      </c>
      <c r="E1751" s="193">
        <v>41263</v>
      </c>
      <c r="F1751" s="194" t="s">
        <v>1180</v>
      </c>
      <c r="G1751" s="498" t="s">
        <v>1098</v>
      </c>
      <c r="H1751" s="195" t="s">
        <v>949</v>
      </c>
      <c r="I1751" s="260">
        <v>116</v>
      </c>
      <c r="J1751" s="260">
        <v>7250</v>
      </c>
      <c r="K1751" s="38">
        <f>ROUND(I1751*J1751,0)</f>
        <v>841000</v>
      </c>
      <c r="L1751" s="196" t="s">
        <v>284</v>
      </c>
      <c r="M1751" s="196" t="s">
        <v>185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 t="shared" si="102"/>
        <v>12</v>
      </c>
      <c r="C1752" s="193">
        <f t="shared" si="101"/>
        <v>41263</v>
      </c>
      <c r="D1752" s="193" t="s">
        <v>1610</v>
      </c>
      <c r="E1752" s="193">
        <v>41263</v>
      </c>
      <c r="F1752" s="194" t="s">
        <v>1099</v>
      </c>
      <c r="G1752" s="498" t="s">
        <v>1098</v>
      </c>
      <c r="H1752" s="195" t="s">
        <v>949</v>
      </c>
      <c r="I1752" s="260">
        <v>200</v>
      </c>
      <c r="J1752" s="260">
        <v>9300</v>
      </c>
      <c r="K1752" s="38">
        <f>ROUND(I1752*J1752,0)</f>
        <v>1860000</v>
      </c>
      <c r="L1752" s="196" t="s">
        <v>284</v>
      </c>
      <c r="M1752" s="196" t="s">
        <v>185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213"/>
      <c r="AB1752" s="213"/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 t="shared" si="102"/>
        <v>12</v>
      </c>
      <c r="C1753" s="193">
        <f t="shared" si="101"/>
        <v>41263</v>
      </c>
      <c r="D1753" s="193" t="s">
        <v>1610</v>
      </c>
      <c r="E1753" s="193">
        <v>41263</v>
      </c>
      <c r="F1753" s="194" t="s">
        <v>556</v>
      </c>
      <c r="G1753" s="498" t="s">
        <v>1098</v>
      </c>
      <c r="H1753" s="195" t="s">
        <v>949</v>
      </c>
      <c r="I1753" s="260"/>
      <c r="J1753" s="260"/>
      <c r="K1753" s="38">
        <v>544211</v>
      </c>
      <c r="L1753" s="196" t="s">
        <v>284</v>
      </c>
      <c r="M1753" s="196" t="s">
        <v>496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>T19</v>
      </c>
      <c r="B1754" s="36">
        <f t="shared" si="102"/>
        <v>12</v>
      </c>
      <c r="C1754" s="193">
        <f t="shared" si="101"/>
        <v>41263</v>
      </c>
      <c r="D1754" s="193" t="s">
        <v>1654</v>
      </c>
      <c r="E1754" s="193">
        <v>41263</v>
      </c>
      <c r="F1754" s="194" t="s">
        <v>366</v>
      </c>
      <c r="G1754" s="498" t="s">
        <v>1098</v>
      </c>
      <c r="H1754" s="195" t="s">
        <v>949</v>
      </c>
      <c r="I1754" s="260"/>
      <c r="J1754" s="260"/>
      <c r="K1754" s="38">
        <v>5986321</v>
      </c>
      <c r="L1754" s="196" t="s">
        <v>48</v>
      </c>
      <c r="M1754" s="196" t="s">
        <v>284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>x</v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 t="shared" si="102"/>
        <v>12</v>
      </c>
      <c r="C1755" s="193">
        <f t="shared" si="101"/>
        <v>41265</v>
      </c>
      <c r="D1755" s="193" t="s">
        <v>1611</v>
      </c>
      <c r="E1755" s="193">
        <v>41265</v>
      </c>
      <c r="F1755" s="194" t="s">
        <v>1100</v>
      </c>
      <c r="G1755" s="498" t="s">
        <v>1101</v>
      </c>
      <c r="H1755" s="195" t="s">
        <v>1081</v>
      </c>
      <c r="I1755" s="260">
        <v>200</v>
      </c>
      <c r="J1755" s="260">
        <v>13500</v>
      </c>
      <c r="K1755" s="38">
        <f>ROUND(I1755*J1755,0)</f>
        <v>2700000</v>
      </c>
      <c r="L1755" s="196" t="s">
        <v>284</v>
      </c>
      <c r="M1755" s="196" t="s">
        <v>185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213"/>
      <c r="AB1755" s="213"/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 t="shared" si="102"/>
        <v>12</v>
      </c>
      <c r="C1756" s="193">
        <f t="shared" si="101"/>
        <v>41265</v>
      </c>
      <c r="D1756" s="193" t="s">
        <v>1611</v>
      </c>
      <c r="E1756" s="193">
        <v>41265</v>
      </c>
      <c r="F1756" s="194" t="s">
        <v>556</v>
      </c>
      <c r="G1756" s="498" t="s">
        <v>1101</v>
      </c>
      <c r="H1756" s="195" t="s">
        <v>1081</v>
      </c>
      <c r="I1756" s="260"/>
      <c r="J1756" s="260"/>
      <c r="K1756" s="38">
        <v>270000</v>
      </c>
      <c r="L1756" s="196" t="s">
        <v>284</v>
      </c>
      <c r="M1756" s="196" t="s">
        <v>496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>T20</v>
      </c>
      <c r="B1757" s="36">
        <f t="shared" si="102"/>
        <v>12</v>
      </c>
      <c r="C1757" s="193">
        <f t="shared" si="101"/>
        <v>41265</v>
      </c>
      <c r="D1757" s="193" t="s">
        <v>1655</v>
      </c>
      <c r="E1757" s="193">
        <v>41265</v>
      </c>
      <c r="F1757" s="194" t="s">
        <v>366</v>
      </c>
      <c r="G1757" s="498" t="s">
        <v>1101</v>
      </c>
      <c r="H1757" s="195" t="s">
        <v>1081</v>
      </c>
      <c r="I1757" s="260"/>
      <c r="J1757" s="260"/>
      <c r="K1757" s="38">
        <v>2970000</v>
      </c>
      <c r="L1757" s="196" t="s">
        <v>48</v>
      </c>
      <c r="M1757" s="196" t="s">
        <v>284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>x</v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 t="shared" si="102"/>
        <v>12</v>
      </c>
      <c r="C1758" s="193">
        <f t="shared" si="101"/>
        <v>41265</v>
      </c>
      <c r="D1758" s="193" t="s">
        <v>1612</v>
      </c>
      <c r="E1758" s="193">
        <v>41265</v>
      </c>
      <c r="F1758" s="194" t="s">
        <v>1120</v>
      </c>
      <c r="G1758" s="498" t="s">
        <v>1102</v>
      </c>
      <c r="H1758" s="7" t="s">
        <v>633</v>
      </c>
      <c r="I1758" s="260">
        <v>1618</v>
      </c>
      <c r="J1758" s="260">
        <v>5400</v>
      </c>
      <c r="K1758" s="38">
        <f>ROUND(I1758*J1758,0)</f>
        <v>8737200</v>
      </c>
      <c r="L1758" s="196" t="s">
        <v>284</v>
      </c>
      <c r="M1758" s="196" t="s">
        <v>185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 t="shared" si="102"/>
        <v>12</v>
      </c>
      <c r="C1759" s="193">
        <f t="shared" si="101"/>
        <v>41265</v>
      </c>
      <c r="D1759" s="193" t="s">
        <v>1612</v>
      </c>
      <c r="E1759" s="193">
        <v>41265</v>
      </c>
      <c r="F1759" s="194" t="s">
        <v>1119</v>
      </c>
      <c r="G1759" s="498" t="s">
        <v>1102</v>
      </c>
      <c r="H1759" s="7" t="s">
        <v>633</v>
      </c>
      <c r="I1759" s="260">
        <v>302</v>
      </c>
      <c r="J1759" s="260">
        <v>10300</v>
      </c>
      <c r="K1759" s="38">
        <f>ROUND(I1759*J1759,0)</f>
        <v>3110600</v>
      </c>
      <c r="L1759" s="196" t="s">
        <v>284</v>
      </c>
      <c r="M1759" s="196" t="s">
        <v>185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 t="shared" si="102"/>
        <v>12</v>
      </c>
      <c r="C1760" s="193">
        <f t="shared" si="101"/>
        <v>41265</v>
      </c>
      <c r="D1760" s="193" t="s">
        <v>1612</v>
      </c>
      <c r="E1760" s="193">
        <v>41265</v>
      </c>
      <c r="F1760" s="194" t="s">
        <v>556</v>
      </c>
      <c r="G1760" s="498" t="s">
        <v>1102</v>
      </c>
      <c r="H1760" s="7" t="s">
        <v>633</v>
      </c>
      <c r="I1760" s="260"/>
      <c r="J1760" s="260"/>
      <c r="K1760" s="38">
        <v>1184780</v>
      </c>
      <c r="L1760" s="196" t="s">
        <v>284</v>
      </c>
      <c r="M1760" s="196" t="s">
        <v>496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 t="shared" si="102"/>
        <v>12</v>
      </c>
      <c r="C1761" s="193">
        <v>41267</v>
      </c>
      <c r="D1761" s="193" t="s">
        <v>364</v>
      </c>
      <c r="E1761" s="193">
        <v>41267</v>
      </c>
      <c r="F1761" s="194" t="s">
        <v>366</v>
      </c>
      <c r="G1761" s="194" t="s">
        <v>362</v>
      </c>
      <c r="H1761" s="7" t="s">
        <v>501</v>
      </c>
      <c r="I1761" s="260"/>
      <c r="J1761" s="260"/>
      <c r="K1761" s="38">
        <v>15067965</v>
      </c>
      <c r="L1761" s="196" t="s">
        <v>24</v>
      </c>
      <c r="M1761" s="196" t="s">
        <v>284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>C25</v>
      </c>
      <c r="B1762" s="36">
        <f t="shared" si="102"/>
        <v>12</v>
      </c>
      <c r="C1762" s="193">
        <v>41267</v>
      </c>
      <c r="D1762" s="193" t="s">
        <v>455</v>
      </c>
      <c r="E1762" s="193">
        <v>41267</v>
      </c>
      <c r="F1762" s="194" t="s">
        <v>690</v>
      </c>
      <c r="G1762" s="194" t="s">
        <v>910</v>
      </c>
      <c r="H1762" s="195" t="s">
        <v>402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>x</v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>C25</v>
      </c>
      <c r="B1763" s="36">
        <f t="shared" si="102"/>
        <v>12</v>
      </c>
      <c r="C1763" s="193">
        <v>41267</v>
      </c>
      <c r="D1763" s="193" t="s">
        <v>455</v>
      </c>
      <c r="E1763" s="193">
        <v>41267</v>
      </c>
      <c r="F1763" s="194" t="s">
        <v>373</v>
      </c>
      <c r="G1763" s="194" t="s">
        <v>910</v>
      </c>
      <c r="H1763" s="195" t="s">
        <v>402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>x</v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 t="shared" si="102"/>
        <v>12</v>
      </c>
      <c r="C1764" s="193">
        <v>41268</v>
      </c>
      <c r="D1764" s="193" t="s">
        <v>364</v>
      </c>
      <c r="E1764" s="193">
        <v>41268</v>
      </c>
      <c r="F1764" s="194" t="s">
        <v>366</v>
      </c>
      <c r="G1764" s="194" t="s">
        <v>362</v>
      </c>
      <c r="H1764" s="45" t="s">
        <v>892</v>
      </c>
      <c r="I1764" s="260"/>
      <c r="J1764" s="260"/>
      <c r="K1764" s="38">
        <v>17039000</v>
      </c>
      <c r="L1764" s="196" t="s">
        <v>24</v>
      </c>
      <c r="M1764" s="196" t="s">
        <v>284</v>
      </c>
      <c r="N1764" s="52" t="str">
        <f>IF(AND('331-CT'!$E$7=TH!H1764,OR(L1764="331",M1764="331")),"331",IF(AND(OR(L1764="131",M1764="131"),H1764='131-CT'!$E$7),"131",""))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 t="shared" si="102"/>
        <v>12</v>
      </c>
      <c r="C1765" s="193">
        <v>41268</v>
      </c>
      <c r="D1765" s="193" t="s">
        <v>364</v>
      </c>
      <c r="E1765" s="193">
        <v>41268</v>
      </c>
      <c r="F1765" s="194" t="s">
        <v>366</v>
      </c>
      <c r="G1765" s="194" t="s">
        <v>362</v>
      </c>
      <c r="H1765" s="195" t="s">
        <v>911</v>
      </c>
      <c r="I1765" s="260"/>
      <c r="J1765" s="260"/>
      <c r="K1765" s="38">
        <v>6158000</v>
      </c>
      <c r="L1765" s="196" t="s">
        <v>24</v>
      </c>
      <c r="M1765" s="196" t="s">
        <v>284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>C26</v>
      </c>
      <c r="B1766" s="36">
        <f t="shared" si="102"/>
        <v>12</v>
      </c>
      <c r="C1766" s="193">
        <v>41268</v>
      </c>
      <c r="D1766" s="193" t="s">
        <v>456</v>
      </c>
      <c r="E1766" s="193">
        <v>41268</v>
      </c>
      <c r="F1766" s="194" t="s">
        <v>397</v>
      </c>
      <c r="G1766" s="498" t="s">
        <v>362</v>
      </c>
      <c r="H1766" s="212" t="s">
        <v>685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>x</v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 t="shared" si="102"/>
        <v>12</v>
      </c>
      <c r="C1767" s="193">
        <v>41268</v>
      </c>
      <c r="D1767" s="193" t="s">
        <v>364</v>
      </c>
      <c r="E1767" s="193">
        <v>41268</v>
      </c>
      <c r="F1767" s="194" t="s">
        <v>399</v>
      </c>
      <c r="G1767" s="498" t="s">
        <v>362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>T21</v>
      </c>
      <c r="B1768" s="36">
        <f t="shared" si="102"/>
        <v>12</v>
      </c>
      <c r="C1768" s="193">
        <v>41268</v>
      </c>
      <c r="D1768" s="193" t="s">
        <v>1656</v>
      </c>
      <c r="E1768" s="193">
        <v>41268</v>
      </c>
      <c r="F1768" s="194" t="s">
        <v>560</v>
      </c>
      <c r="G1768" s="194" t="s">
        <v>362</v>
      </c>
      <c r="H1768" s="195" t="s">
        <v>685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 t="shared" si="102"/>
        <v>12</v>
      </c>
      <c r="C1769" s="193">
        <v>41268</v>
      </c>
      <c r="D1769" s="193" t="s">
        <v>365</v>
      </c>
      <c r="E1769" s="193">
        <v>41268</v>
      </c>
      <c r="F1769" s="194" t="s">
        <v>401</v>
      </c>
      <c r="G1769" s="194" t="s">
        <v>362</v>
      </c>
      <c r="H1769" s="7" t="s">
        <v>437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IF(AND('331-CT'!$E$7=TH!H1769,OR(L1769="331",M1769="331")),"331",IF(AND(OR(L1769="131",M1769="131"),H1769='131-CT'!$E$7),"131",""))</f>
        <v>331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 t="shared" si="102"/>
        <v>12</v>
      </c>
      <c r="C1770" s="193">
        <v>41268</v>
      </c>
      <c r="D1770" s="193" t="s">
        <v>365</v>
      </c>
      <c r="E1770" s="193">
        <v>41268</v>
      </c>
      <c r="F1770" s="194" t="s">
        <v>367</v>
      </c>
      <c r="G1770" s="194" t="s">
        <v>362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>C27</v>
      </c>
      <c r="B1771" s="36">
        <f t="shared" si="102"/>
        <v>12</v>
      </c>
      <c r="C1771" s="193">
        <v>41268</v>
      </c>
      <c r="D1771" s="193" t="s">
        <v>457</v>
      </c>
      <c r="E1771" s="193">
        <v>41268</v>
      </c>
      <c r="F1771" s="194" t="s">
        <v>912</v>
      </c>
      <c r="G1771" s="194" t="s">
        <v>913</v>
      </c>
      <c r="H1771" s="195" t="s">
        <v>914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>x</v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>C27</v>
      </c>
      <c r="B1772" s="36">
        <f t="shared" si="102"/>
        <v>12</v>
      </c>
      <c r="C1772" s="193">
        <v>41268</v>
      </c>
      <c r="D1772" s="193" t="s">
        <v>457</v>
      </c>
      <c r="E1772" s="193">
        <v>41268</v>
      </c>
      <c r="F1772" s="194" t="s">
        <v>915</v>
      </c>
      <c r="G1772" s="194" t="s">
        <v>913</v>
      </c>
      <c r="H1772" s="195" t="s">
        <v>914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>x</v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41268</v>
      </c>
      <c r="D1773" s="193" t="s">
        <v>470</v>
      </c>
      <c r="E1773" s="193">
        <v>41268</v>
      </c>
      <c r="F1773" s="194" t="s">
        <v>916</v>
      </c>
      <c r="G1773" s="194" t="s">
        <v>917</v>
      </c>
      <c r="H1773" s="195" t="s">
        <v>607</v>
      </c>
      <c r="I1773" s="260">
        <v>60</v>
      </c>
      <c r="J1773" s="260">
        <v>26179</v>
      </c>
      <c r="K1773" s="38">
        <v>1570740</v>
      </c>
      <c r="L1773" s="196" t="s">
        <v>169</v>
      </c>
      <c r="M1773" s="624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41268</v>
      </c>
      <c r="D1774" s="193" t="s">
        <v>470</v>
      </c>
      <c r="E1774" s="193">
        <v>41268</v>
      </c>
      <c r="F1774" s="194" t="s">
        <v>918</v>
      </c>
      <c r="G1774" s="194" t="s">
        <v>917</v>
      </c>
      <c r="H1774" s="195" t="s">
        <v>607</v>
      </c>
      <c r="I1774" s="260">
        <v>650</v>
      </c>
      <c r="J1774" s="260">
        <v>22663</v>
      </c>
      <c r="K1774" s="38">
        <v>14730950</v>
      </c>
      <c r="L1774" s="196" t="s">
        <v>169</v>
      </c>
      <c r="M1774" s="624" t="s">
        <v>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41268</v>
      </c>
      <c r="D1775" s="193" t="s">
        <v>470</v>
      </c>
      <c r="E1775" s="193">
        <v>41268</v>
      </c>
      <c r="F1775" s="194" t="s">
        <v>621</v>
      </c>
      <c r="G1775" s="194" t="s">
        <v>917</v>
      </c>
      <c r="H1775" s="195" t="s">
        <v>607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>C28</v>
      </c>
      <c r="B1776" s="36">
        <f t="shared" si="102"/>
        <v>12</v>
      </c>
      <c r="C1776" s="193">
        <v>41268</v>
      </c>
      <c r="D1776" s="193" t="s">
        <v>458</v>
      </c>
      <c r="E1776" s="193">
        <v>41268</v>
      </c>
      <c r="F1776" s="194" t="s">
        <v>401</v>
      </c>
      <c r="G1776" s="194" t="s">
        <v>917</v>
      </c>
      <c r="H1776" s="195" t="s">
        <v>607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>x</v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41268</v>
      </c>
      <c r="D1777" s="193" t="s">
        <v>471</v>
      </c>
      <c r="E1777" s="193">
        <v>41268</v>
      </c>
      <c r="F1777" s="194" t="s">
        <v>919</v>
      </c>
      <c r="G1777" s="194" t="s">
        <v>920</v>
      </c>
      <c r="H1777" s="195" t="s">
        <v>607</v>
      </c>
      <c r="I1777" s="260">
        <v>517</v>
      </c>
      <c r="J1777" s="260">
        <v>19982</v>
      </c>
      <c r="K1777" s="38">
        <v>10330694</v>
      </c>
      <c r="L1777" s="196" t="s">
        <v>169</v>
      </c>
      <c r="M1777" s="624" t="s">
        <v>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41268</v>
      </c>
      <c r="D1778" s="193" t="s">
        <v>471</v>
      </c>
      <c r="E1778" s="193">
        <v>41268</v>
      </c>
      <c r="F1778" s="194" t="s">
        <v>621</v>
      </c>
      <c r="G1778" s="498" t="s">
        <v>920</v>
      </c>
      <c r="H1778" s="195" t="s">
        <v>607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>C29</v>
      </c>
      <c r="B1779" s="36">
        <f t="shared" si="102"/>
        <v>12</v>
      </c>
      <c r="C1779" s="193">
        <v>41268</v>
      </c>
      <c r="D1779" s="193" t="s">
        <v>1662</v>
      </c>
      <c r="E1779" s="193">
        <v>41268</v>
      </c>
      <c r="F1779" s="194" t="s">
        <v>401</v>
      </c>
      <c r="G1779" s="498" t="s">
        <v>920</v>
      </c>
      <c r="H1779" s="195" t="s">
        <v>607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>x</v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41269</v>
      </c>
      <c r="D1780" s="193" t="s">
        <v>365</v>
      </c>
      <c r="E1780" s="193">
        <v>41269</v>
      </c>
      <c r="F1780" s="194" t="s">
        <v>731</v>
      </c>
      <c r="G1780" s="498" t="s">
        <v>362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41270</v>
      </c>
      <c r="D1781" s="193" t="s">
        <v>472</v>
      </c>
      <c r="E1781" s="193">
        <v>41270</v>
      </c>
      <c r="F1781" s="194" t="s">
        <v>918</v>
      </c>
      <c r="G1781" s="498" t="s">
        <v>921</v>
      </c>
      <c r="H1781" s="195" t="s">
        <v>607</v>
      </c>
      <c r="I1781" s="260">
        <v>338</v>
      </c>
      <c r="J1781" s="260">
        <v>22663</v>
      </c>
      <c r="K1781" s="38">
        <v>7660094</v>
      </c>
      <c r="L1781" s="196" t="s">
        <v>169</v>
      </c>
      <c r="M1781" s="624" t="s">
        <v>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41270</v>
      </c>
      <c r="D1782" s="193" t="s">
        <v>472</v>
      </c>
      <c r="E1782" s="193">
        <v>41270</v>
      </c>
      <c r="F1782" s="194" t="s">
        <v>621</v>
      </c>
      <c r="G1782" s="498" t="s">
        <v>921</v>
      </c>
      <c r="H1782" s="195" t="s">
        <v>607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>C30</v>
      </c>
      <c r="B1783" s="36">
        <f t="shared" si="102"/>
        <v>12</v>
      </c>
      <c r="C1783" s="193">
        <v>41270</v>
      </c>
      <c r="D1783" s="193" t="s">
        <v>1664</v>
      </c>
      <c r="E1783" s="193">
        <v>41270</v>
      </c>
      <c r="F1783" s="194" t="s">
        <v>401</v>
      </c>
      <c r="G1783" s="498" t="s">
        <v>921</v>
      </c>
      <c r="H1783" s="195" t="s">
        <v>607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>x</v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41271</v>
      </c>
      <c r="D1784" s="193" t="s">
        <v>473</v>
      </c>
      <c r="E1784" s="193">
        <v>41271</v>
      </c>
      <c r="F1784" s="194" t="s">
        <v>922</v>
      </c>
      <c r="G1784" s="498" t="s">
        <v>923</v>
      </c>
      <c r="H1784" s="195" t="s">
        <v>607</v>
      </c>
      <c r="I1784" s="260">
        <v>381</v>
      </c>
      <c r="J1784" s="260">
        <v>19699</v>
      </c>
      <c r="K1784" s="38">
        <v>7505319</v>
      </c>
      <c r="L1784" s="196" t="s">
        <v>169</v>
      </c>
      <c r="M1784" s="624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41271</v>
      </c>
      <c r="D1785" s="193" t="s">
        <v>473</v>
      </c>
      <c r="E1785" s="193">
        <v>41271</v>
      </c>
      <c r="F1785" s="194" t="s">
        <v>924</v>
      </c>
      <c r="G1785" s="498" t="s">
        <v>923</v>
      </c>
      <c r="H1785" s="195" t="s">
        <v>607</v>
      </c>
      <c r="I1785" s="260">
        <v>50</v>
      </c>
      <c r="J1785" s="260">
        <v>32832</v>
      </c>
      <c r="K1785" s="38">
        <v>1641600</v>
      </c>
      <c r="L1785" s="196" t="s">
        <v>169</v>
      </c>
      <c r="M1785" s="624" t="s">
        <v>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41271</v>
      </c>
      <c r="D1786" s="193" t="s">
        <v>473</v>
      </c>
      <c r="E1786" s="193">
        <v>41271</v>
      </c>
      <c r="F1786" s="194" t="s">
        <v>621</v>
      </c>
      <c r="G1786" s="498" t="s">
        <v>923</v>
      </c>
      <c r="H1786" s="195" t="s">
        <v>607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>C31</v>
      </c>
      <c r="B1787" s="36">
        <f t="shared" si="102"/>
        <v>12</v>
      </c>
      <c r="C1787" s="193">
        <v>41271</v>
      </c>
      <c r="D1787" s="193" t="s">
        <v>1666</v>
      </c>
      <c r="E1787" s="193">
        <v>41271</v>
      </c>
      <c r="F1787" s="194" t="s">
        <v>401</v>
      </c>
      <c r="G1787" s="498" t="s">
        <v>923</v>
      </c>
      <c r="H1787" s="195" t="s">
        <v>607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>x</v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f t="shared" ref="C1788:C1800" si="103">E1788</f>
        <v>41272</v>
      </c>
      <c r="D1788" s="193" t="s">
        <v>1613</v>
      </c>
      <c r="E1788" s="193">
        <v>41272</v>
      </c>
      <c r="F1788" s="194" t="s">
        <v>1117</v>
      </c>
      <c r="G1788" s="498" t="s">
        <v>1103</v>
      </c>
      <c r="H1788" s="195" t="s">
        <v>1104</v>
      </c>
      <c r="I1788" s="260">
        <v>97</v>
      </c>
      <c r="J1788" s="260">
        <v>21500</v>
      </c>
      <c r="K1788" s="38">
        <f>ROUND(I1788*J1788,0)</f>
        <v>2085500</v>
      </c>
      <c r="L1788" s="196" t="s">
        <v>284</v>
      </c>
      <c r="M1788" s="196" t="s">
        <v>185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f t="shared" si="103"/>
        <v>41272</v>
      </c>
      <c r="D1789" s="193" t="s">
        <v>1613</v>
      </c>
      <c r="E1789" s="193">
        <v>41272</v>
      </c>
      <c r="F1789" s="194" t="s">
        <v>1118</v>
      </c>
      <c r="G1789" s="498" t="s">
        <v>1103</v>
      </c>
      <c r="H1789" s="195" t="s">
        <v>1104</v>
      </c>
      <c r="I1789" s="260">
        <v>376</v>
      </c>
      <c r="J1789" s="260">
        <v>23520</v>
      </c>
      <c r="K1789" s="38">
        <f>ROUND(I1789*J1789,0)</f>
        <v>8843520</v>
      </c>
      <c r="L1789" s="196" t="s">
        <v>284</v>
      </c>
      <c r="M1789" s="196" t="s">
        <v>185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f t="shared" si="103"/>
        <v>41272</v>
      </c>
      <c r="D1790" s="193" t="s">
        <v>1613</v>
      </c>
      <c r="E1790" s="193">
        <v>41272</v>
      </c>
      <c r="F1790" s="194" t="s">
        <v>556</v>
      </c>
      <c r="G1790" s="498" t="s">
        <v>1103</v>
      </c>
      <c r="H1790" s="195" t="s">
        <v>1104</v>
      </c>
      <c r="I1790" s="260"/>
      <c r="J1790" s="260"/>
      <c r="K1790" s="38">
        <v>1092902</v>
      </c>
      <c r="L1790" s="196" t="s">
        <v>284</v>
      </c>
      <c r="M1790" s="196" t="s">
        <v>496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>T22</v>
      </c>
      <c r="B1791" s="36">
        <f t="shared" si="102"/>
        <v>12</v>
      </c>
      <c r="C1791" s="193">
        <f t="shared" si="103"/>
        <v>41272</v>
      </c>
      <c r="D1791" s="193" t="s">
        <v>1657</v>
      </c>
      <c r="E1791" s="193">
        <v>41272</v>
      </c>
      <c r="F1791" s="194" t="s">
        <v>366</v>
      </c>
      <c r="G1791" s="498" t="s">
        <v>1103</v>
      </c>
      <c r="H1791" s="195" t="s">
        <v>1104</v>
      </c>
      <c r="I1791" s="260"/>
      <c r="J1791" s="260"/>
      <c r="K1791" s="38">
        <v>12021922</v>
      </c>
      <c r="L1791" s="196" t="s">
        <v>48</v>
      </c>
      <c r="M1791" s="196" t="s">
        <v>284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>x</v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f t="shared" si="103"/>
        <v>41272</v>
      </c>
      <c r="D1792" s="193" t="s">
        <v>1614</v>
      </c>
      <c r="E1792" s="193">
        <v>41272</v>
      </c>
      <c r="F1792" s="194" t="s">
        <v>1116</v>
      </c>
      <c r="G1792" s="498" t="s">
        <v>1105</v>
      </c>
      <c r="H1792" s="7" t="s">
        <v>501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284</v>
      </c>
      <c r="M1792" s="196" t="s">
        <v>185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f t="shared" si="103"/>
        <v>41272</v>
      </c>
      <c r="D1793" s="193" t="s">
        <v>1614</v>
      </c>
      <c r="E1793" s="193">
        <v>41272</v>
      </c>
      <c r="F1793" s="194" t="s">
        <v>556</v>
      </c>
      <c r="G1793" s="498" t="s">
        <v>1105</v>
      </c>
      <c r="H1793" s="7" t="s">
        <v>501</v>
      </c>
      <c r="I1793" s="260"/>
      <c r="J1793" s="260"/>
      <c r="K1793" s="38">
        <v>1390260</v>
      </c>
      <c r="L1793" s="196" t="s">
        <v>284</v>
      </c>
      <c r="M1793" s="196" t="s">
        <v>496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f t="shared" si="103"/>
        <v>41273</v>
      </c>
      <c r="D1794" s="37" t="s">
        <v>368</v>
      </c>
      <c r="E1794" s="193">
        <v>41273</v>
      </c>
      <c r="F1794" s="40" t="s">
        <v>1575</v>
      </c>
      <c r="G1794" s="40"/>
      <c r="H1794" s="7" t="s">
        <v>497</v>
      </c>
      <c r="I1794" s="260"/>
      <c r="J1794" s="260"/>
      <c r="K1794" s="623">
        <v>58</v>
      </c>
      <c r="L1794" s="196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>T23</v>
      </c>
      <c r="B1795" s="36">
        <f t="shared" si="102"/>
        <v>12</v>
      </c>
      <c r="C1795" s="193">
        <f t="shared" si="103"/>
        <v>41273</v>
      </c>
      <c r="D1795" s="37" t="s">
        <v>1658</v>
      </c>
      <c r="E1795" s="193">
        <v>41273</v>
      </c>
      <c r="F1795" s="194" t="s">
        <v>366</v>
      </c>
      <c r="G1795" s="40"/>
      <c r="H1795" s="7" t="s">
        <v>498</v>
      </c>
      <c r="I1795" s="260"/>
      <c r="J1795" s="260"/>
      <c r="K1795" s="623">
        <v>10228586</v>
      </c>
      <c r="L1795" s="196" t="s">
        <v>48</v>
      </c>
      <c r="M1795" s="196" t="s">
        <v>284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>x</v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f t="shared" si="103"/>
        <v>41273</v>
      </c>
      <c r="D1796" s="37" t="s">
        <v>368</v>
      </c>
      <c r="E1796" s="193">
        <v>41273</v>
      </c>
      <c r="F1796" s="40" t="s">
        <v>1575</v>
      </c>
      <c r="G1796" s="40"/>
      <c r="H1796" s="195" t="s">
        <v>911</v>
      </c>
      <c r="I1796" s="260"/>
      <c r="J1796" s="260"/>
      <c r="K1796" s="623">
        <v>24</v>
      </c>
      <c r="L1796" s="196" t="s">
        <v>284</v>
      </c>
      <c r="M1796" s="39" t="s">
        <v>86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748">
        <f t="shared" si="103"/>
        <v>41274</v>
      </c>
      <c r="D1797" s="748" t="s">
        <v>368</v>
      </c>
      <c r="E1797" s="861">
        <v>41274</v>
      </c>
      <c r="F1797" s="749" t="s">
        <v>1587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287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748">
        <f t="shared" si="103"/>
        <v>41274</v>
      </c>
      <c r="D1798" s="748" t="s">
        <v>368</v>
      </c>
      <c r="E1798" s="861">
        <v>41274</v>
      </c>
      <c r="F1798" s="749" t="s">
        <v>512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287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>C32</v>
      </c>
      <c r="B1799" s="36">
        <f t="shared" si="102"/>
        <v>12</v>
      </c>
      <c r="C1799" s="748">
        <f t="shared" si="103"/>
        <v>41274</v>
      </c>
      <c r="D1799" s="748" t="s">
        <v>1667</v>
      </c>
      <c r="E1799" s="861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287</v>
      </c>
      <c r="M1799" s="752" t="s">
        <v>48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>x</v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s="857" customFormat="1" ht="15.75" customHeight="1">
      <c r="A1800" s="206" t="str">
        <f>IF(B1800&lt;&gt;"",IF(AND(B1800&gt;=_TM1,B1800&lt;=_TM2,OR(TH!L1800="1111",TH!M1800="1111")),TH!D1800,""),"")</f>
        <v/>
      </c>
      <c r="B1800" s="740">
        <f t="shared" ref="B1800:B1843" si="104">IF(C1800&lt;&gt;"",MONTH(C1800),"")</f>
        <v>1</v>
      </c>
      <c r="C1800" s="48">
        <f t="shared" si="103"/>
        <v>40910</v>
      </c>
      <c r="D1800" s="48" t="s">
        <v>1706</v>
      </c>
      <c r="E1800" s="48">
        <v>40910</v>
      </c>
      <c r="F1800" s="49" t="s">
        <v>404</v>
      </c>
      <c r="G1800" s="49"/>
      <c r="H1800" s="917" t="s">
        <v>1705</v>
      </c>
      <c r="I1800" s="258">
        <v>50</v>
      </c>
      <c r="J1800" s="258">
        <v>25000</v>
      </c>
      <c r="K1800" s="51">
        <f>ROUND(I1800*J1800,0)</f>
        <v>1250000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>x</v>
      </c>
      <c r="Z1800" s="52" t="str">
        <f>IF(AND(B1800&lt;=NKC!$N$8,B1800&gt;=NKC!$M$8),"x","")</f>
        <v/>
      </c>
    </row>
    <row r="1801" spans="1:30" s="857" customFormat="1" ht="15.75" customHeight="1">
      <c r="A1801" s="206" t="str">
        <f>IF(B1801&lt;&gt;"",IF(AND(B1801&gt;=_TM1,B1801&lt;=_TM2,OR(TH!L1801="1111",TH!M1801="1111")),TH!D1801,""),"")</f>
        <v/>
      </c>
      <c r="B1801" s="740">
        <f t="shared" si="104"/>
        <v>1</v>
      </c>
      <c r="C1801" s="48">
        <f t="shared" ref="C1801:C1816" si="105">E1801</f>
        <v>40924</v>
      </c>
      <c r="D1801" s="48" t="s">
        <v>1707</v>
      </c>
      <c r="E1801" s="48">
        <v>40924</v>
      </c>
      <c r="F1801" s="49" t="s">
        <v>404</v>
      </c>
      <c r="G1801" s="49"/>
      <c r="H1801" s="917" t="s">
        <v>1705</v>
      </c>
      <c r="I1801" s="258">
        <v>50</v>
      </c>
      <c r="J1801" s="258">
        <v>25000</v>
      </c>
      <c r="K1801" s="51">
        <f t="shared" ref="K1801:K1813" si="106">ROUND(I1801*J1801,0)</f>
        <v>1250000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>x</v>
      </c>
      <c r="Z1801" s="52" t="str">
        <f>IF(AND(B1801&lt;=NKC!$N$8,B1801&gt;=NKC!$M$8),"x","")</f>
        <v/>
      </c>
    </row>
    <row r="1802" spans="1:30" s="857" customFormat="1" ht="15.75" customHeight="1">
      <c r="A1802" s="206" t="str">
        <f>IF(B1802&lt;&gt;"",IF(AND(B1802&gt;=_TM1,B1802&lt;=_TM2,OR(TH!L1802="1111",TH!M1802="1111")),TH!D1802,""),"")</f>
        <v/>
      </c>
      <c r="B1802" s="740">
        <f t="shared" si="104"/>
        <v>2</v>
      </c>
      <c r="C1802" s="48">
        <f t="shared" si="105"/>
        <v>40941</v>
      </c>
      <c r="D1802" s="48" t="s">
        <v>1708</v>
      </c>
      <c r="E1802" s="48">
        <v>40941</v>
      </c>
      <c r="F1802" s="49" t="s">
        <v>371</v>
      </c>
      <c r="G1802" s="49"/>
      <c r="H1802" s="917" t="s">
        <v>1705</v>
      </c>
      <c r="I1802" s="258">
        <v>48</v>
      </c>
      <c r="J1802" s="258">
        <v>42000</v>
      </c>
      <c r="K1802" s="51">
        <f t="shared" si="106"/>
        <v>2016000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s="857" customFormat="1" ht="15.75" customHeight="1">
      <c r="A1803" s="206" t="str">
        <f>IF(B1803&lt;&gt;"",IF(AND(B1803&gt;=_TM1,B1803&lt;=_TM2,OR(TH!L1803="1111",TH!M1803="1111")),TH!D1803,""),"")</f>
        <v/>
      </c>
      <c r="B1803" s="740">
        <f t="shared" si="104"/>
        <v>2</v>
      </c>
      <c r="C1803" s="48">
        <f t="shared" si="105"/>
        <v>40941</v>
      </c>
      <c r="D1803" s="48" t="s">
        <v>1708</v>
      </c>
      <c r="E1803" s="48">
        <v>40941</v>
      </c>
      <c r="F1803" s="49" t="s">
        <v>579</v>
      </c>
      <c r="G1803" s="49"/>
      <c r="H1803" s="917" t="s">
        <v>1705</v>
      </c>
      <c r="I1803" s="258"/>
      <c r="J1803" s="258"/>
      <c r="K1803" s="51">
        <f t="shared" si="106"/>
        <v>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s="857" customFormat="1" ht="15.75" customHeight="1">
      <c r="A1804" s="206" t="str">
        <f>IF(B1804&lt;&gt;"",IF(AND(B1804&gt;=_TM1,B1804&lt;=_TM2,OR(TH!L1804="1111",TH!M1804="1111")),TH!D1804,""),"")</f>
        <v/>
      </c>
      <c r="B1804" s="740">
        <f t="shared" si="104"/>
        <v>4</v>
      </c>
      <c r="C1804" s="48">
        <f t="shared" si="105"/>
        <v>41000</v>
      </c>
      <c r="D1804" s="48" t="s">
        <v>1706</v>
      </c>
      <c r="E1804" s="48">
        <v>41000</v>
      </c>
      <c r="F1804" s="49" t="s">
        <v>404</v>
      </c>
      <c r="G1804" s="49"/>
      <c r="H1804" s="917" t="s">
        <v>1705</v>
      </c>
      <c r="I1804" s="258">
        <v>50</v>
      </c>
      <c r="J1804" s="258">
        <v>25000</v>
      </c>
      <c r="K1804" s="51">
        <f t="shared" si="106"/>
        <v>1250000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>x</v>
      </c>
      <c r="Z1804" s="52" t="str">
        <f>IF(AND(B1804&lt;=NKC!$N$8,B1804&gt;=NKC!$M$8),"x","")</f>
        <v>x</v>
      </c>
    </row>
    <row r="1805" spans="1:30" s="857" customFormat="1" ht="15.75" customHeight="1">
      <c r="A1805" s="206" t="str">
        <f>IF(B1805&lt;&gt;"",IF(AND(B1805&gt;=_TM1,B1805&lt;=_TM2,OR(TH!L1805="1111",TH!M1805="1111")),TH!D1805,""),"")</f>
        <v/>
      </c>
      <c r="B1805" s="740">
        <f t="shared" si="104"/>
        <v>5</v>
      </c>
      <c r="C1805" s="48">
        <f t="shared" si="105"/>
        <v>41052</v>
      </c>
      <c r="D1805" s="48" t="s">
        <v>1707</v>
      </c>
      <c r="E1805" s="48">
        <v>41052</v>
      </c>
      <c r="F1805" s="49" t="s">
        <v>404</v>
      </c>
      <c r="G1805" s="49"/>
      <c r="H1805" s="917" t="s">
        <v>1705</v>
      </c>
      <c r="I1805" s="258">
        <v>50</v>
      </c>
      <c r="J1805" s="258">
        <v>25000</v>
      </c>
      <c r="K1805" s="51">
        <f t="shared" si="106"/>
        <v>1250000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>x</v>
      </c>
      <c r="Z1805" s="52" t="str">
        <f>IF(AND(B1805&lt;=NKC!$N$8,B1805&gt;=NKC!$M$8),"x","")</f>
        <v>x</v>
      </c>
    </row>
    <row r="1806" spans="1:30" s="857" customFormat="1" ht="15.75" customHeight="1">
      <c r="A1806" s="206" t="str">
        <f>IF(B1806&lt;&gt;"",IF(AND(B1806&gt;=_TM1,B1806&lt;=_TM2,OR(TH!L1806="1111",TH!M1806="1111")),TH!D1806,""),"")</f>
        <v/>
      </c>
      <c r="B1806" s="740">
        <f t="shared" si="104"/>
        <v>5</v>
      </c>
      <c r="C1806" s="48">
        <f t="shared" si="105"/>
        <v>41054</v>
      </c>
      <c r="D1806" s="48" t="s">
        <v>1708</v>
      </c>
      <c r="E1806" s="48">
        <v>41054</v>
      </c>
      <c r="F1806" s="49" t="s">
        <v>371</v>
      </c>
      <c r="G1806" s="49"/>
      <c r="H1806" s="917" t="s">
        <v>1705</v>
      </c>
      <c r="I1806" s="258">
        <v>48</v>
      </c>
      <c r="J1806" s="258">
        <v>42000</v>
      </c>
      <c r="K1806" s="51">
        <f t="shared" si="106"/>
        <v>2016000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7" customFormat="1" ht="15.75" customHeight="1">
      <c r="A1807" s="206" t="str">
        <f>IF(B1807&lt;&gt;"",IF(AND(B1807&gt;=_TM1,B1807&lt;=_TM2,OR(TH!L1807="1111",TH!M1807="1111")),TH!D1807,""),"")</f>
        <v/>
      </c>
      <c r="B1807" s="740">
        <f t="shared" si="104"/>
        <v>5</v>
      </c>
      <c r="C1807" s="48">
        <f t="shared" si="105"/>
        <v>41060</v>
      </c>
      <c r="D1807" s="48" t="s">
        <v>1709</v>
      </c>
      <c r="E1807" s="48">
        <v>41060</v>
      </c>
      <c r="F1807" s="49" t="s">
        <v>743</v>
      </c>
      <c r="G1807" s="49"/>
      <c r="H1807" s="917" t="s">
        <v>1705</v>
      </c>
      <c r="I1807" s="258">
        <v>34707</v>
      </c>
      <c r="J1807" s="258">
        <v>250</v>
      </c>
      <c r="K1807" s="51">
        <f t="shared" si="106"/>
        <v>8676750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154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</row>
    <row r="1808" spans="1:30" s="857" customFormat="1" ht="15.75" customHeight="1">
      <c r="A1808" s="206" t="str">
        <f>IF(B1808&lt;&gt;"",IF(AND(B1808&gt;=_TM1,B1808&lt;=_TM2,OR(TH!L1808="1111",TH!M1808="1111")),TH!D1808,""),"")</f>
        <v/>
      </c>
      <c r="B1808" s="740">
        <f t="shared" si="104"/>
        <v>4</v>
      </c>
      <c r="C1808" s="48">
        <f t="shared" si="105"/>
        <v>41000</v>
      </c>
      <c r="D1808" s="48" t="s">
        <v>1706</v>
      </c>
      <c r="E1808" s="48">
        <v>41000</v>
      </c>
      <c r="F1808" s="49" t="s">
        <v>579</v>
      </c>
      <c r="G1808" s="49"/>
      <c r="H1808" s="917" t="s">
        <v>1705</v>
      </c>
      <c r="I1808" s="258"/>
      <c r="J1808" s="258"/>
      <c r="K1808" s="51">
        <f t="shared" si="106"/>
        <v>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154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</row>
    <row r="1809" spans="1:26" s="857" customFormat="1" ht="15.75" customHeight="1">
      <c r="A1809" s="206" t="str">
        <f>IF(B1809&lt;&gt;"",IF(AND(B1809&gt;=_TM1,B1809&lt;=_TM2,OR(TH!L1809="1111",TH!M1809="1111")),TH!D1809,""),"")</f>
        <v/>
      </c>
      <c r="B1809" s="740">
        <f t="shared" si="104"/>
        <v>7</v>
      </c>
      <c r="C1809" s="48">
        <f t="shared" si="105"/>
        <v>41099</v>
      </c>
      <c r="D1809" s="48" t="s">
        <v>1706</v>
      </c>
      <c r="E1809" s="48">
        <v>41099</v>
      </c>
      <c r="F1809" s="49" t="s">
        <v>404</v>
      </c>
      <c r="G1809" s="49"/>
      <c r="H1809" s="917" t="s">
        <v>1705</v>
      </c>
      <c r="I1809" s="258">
        <v>100</v>
      </c>
      <c r="J1809" s="258">
        <v>25000</v>
      </c>
      <c r="K1809" s="51">
        <f t="shared" si="106"/>
        <v>2500000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>x</v>
      </c>
      <c r="Z1809" s="52" t="str">
        <f>IF(AND(B1809&lt;=NKC!$N$8,B1809&gt;=NKC!$M$8),"x","")</f>
        <v/>
      </c>
    </row>
    <row r="1810" spans="1:26" s="857" customFormat="1" ht="15.75" customHeight="1">
      <c r="A1810" s="206" t="str">
        <f>IF(B1810&lt;&gt;"",IF(AND(B1810&gt;=_TM1,B1810&lt;=_TM2,OR(TH!L1810="1111",TH!M1810="1111")),TH!D1810,""),"")</f>
        <v/>
      </c>
      <c r="B1810" s="740">
        <f t="shared" si="104"/>
        <v>7</v>
      </c>
      <c r="C1810" s="48">
        <f t="shared" si="105"/>
        <v>41099</v>
      </c>
      <c r="D1810" s="48" t="s">
        <v>1706</v>
      </c>
      <c r="E1810" s="48">
        <v>41099</v>
      </c>
      <c r="F1810" s="49" t="s">
        <v>371</v>
      </c>
      <c r="G1810" s="49"/>
      <c r="H1810" s="917" t="s">
        <v>1705</v>
      </c>
      <c r="I1810" s="258">
        <v>24</v>
      </c>
      <c r="J1810" s="258">
        <v>42000</v>
      </c>
      <c r="K1810" s="51">
        <f t="shared" si="106"/>
        <v>1008000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7" customFormat="1" ht="15.75" customHeight="1">
      <c r="A1811" s="206" t="str">
        <f>IF(B1811&lt;&gt;"",IF(AND(B1811&gt;=_TM1,B1811&lt;=_TM2,OR(TH!L1811="1111",TH!M1811="1111")),TH!D1811,""),"")</f>
        <v/>
      </c>
      <c r="B1811" s="740">
        <f t="shared" si="104"/>
        <v>8</v>
      </c>
      <c r="C1811" s="48">
        <f t="shared" si="105"/>
        <v>42583</v>
      </c>
      <c r="D1811" s="48" t="s">
        <v>1707</v>
      </c>
      <c r="E1811" s="48">
        <v>42583</v>
      </c>
      <c r="F1811" s="49" t="s">
        <v>743</v>
      </c>
      <c r="G1811" s="49"/>
      <c r="H1811" s="917" t="s">
        <v>1705</v>
      </c>
      <c r="I1811" s="258">
        <v>34707</v>
      </c>
      <c r="J1811" s="258">
        <v>250</v>
      </c>
      <c r="K1811" s="51">
        <f t="shared" si="106"/>
        <v>8676750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857" customFormat="1" ht="15.75" customHeight="1">
      <c r="A1812" s="206" t="str">
        <f>IF(B1812&lt;&gt;"",IF(AND(B1812&gt;=_TM1,B1812&lt;=_TM2,OR(TH!L1812="1111",TH!M1812="1111")),TH!D1812,""),"")</f>
        <v/>
      </c>
      <c r="B1812" s="740">
        <f t="shared" si="104"/>
        <v>8</v>
      </c>
      <c r="C1812" s="48">
        <f t="shared" si="105"/>
        <v>42583</v>
      </c>
      <c r="D1812" s="48" t="s">
        <v>1707</v>
      </c>
      <c r="E1812" s="48">
        <v>42583</v>
      </c>
      <c r="F1812" s="49" t="s">
        <v>579</v>
      </c>
      <c r="G1812" s="49"/>
      <c r="H1812" s="917" t="s">
        <v>1705</v>
      </c>
      <c r="I1812" s="258"/>
      <c r="J1812" s="258"/>
      <c r="K1812" s="51">
        <f t="shared" si="106"/>
        <v>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7" customFormat="1" ht="15.75" customHeight="1">
      <c r="A1813" s="206" t="str">
        <f>IF(B1813&lt;&gt;"",IF(AND(B1813&gt;=_TM1,B1813&lt;=_TM2,OR(TH!L1813="1111",TH!M1813="1111")),TH!D1813,""),"")</f>
        <v/>
      </c>
      <c r="B1813" s="740">
        <f t="shared" si="104"/>
        <v>10</v>
      </c>
      <c r="C1813" s="48">
        <f t="shared" si="105"/>
        <v>41183</v>
      </c>
      <c r="D1813" s="48" t="s">
        <v>1706</v>
      </c>
      <c r="E1813" s="48">
        <v>41183</v>
      </c>
      <c r="F1813" s="49" t="s">
        <v>404</v>
      </c>
      <c r="G1813" s="49"/>
      <c r="H1813" s="917" t="s">
        <v>1705</v>
      </c>
      <c r="I1813" s="258">
        <v>100</v>
      </c>
      <c r="J1813" s="258">
        <v>25000</v>
      </c>
      <c r="K1813" s="51">
        <f t="shared" si="106"/>
        <v>2500000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>x</v>
      </c>
      <c r="Z1813" s="52" t="str">
        <f>IF(AND(B1813&lt;=NKC!$N$8,B1813&gt;=NKC!$M$8),"x","")</f>
        <v/>
      </c>
    </row>
    <row r="1814" spans="1:26" s="857" customFormat="1" ht="15.75" customHeight="1">
      <c r="A1814" s="206" t="str">
        <f>IF(B1814&lt;&gt;"",IF(AND(B1814&gt;=_TM1,B1814&lt;=_TM2,OR(TH!L1814="1111",TH!M1814="1111")),TH!D1814,""),"")</f>
        <v/>
      </c>
      <c r="B1814" s="740">
        <f t="shared" si="104"/>
        <v>11</v>
      </c>
      <c r="C1814" s="48">
        <f t="shared" si="105"/>
        <v>41235</v>
      </c>
      <c r="D1814" s="48" t="s">
        <v>1707</v>
      </c>
      <c r="E1814" s="48">
        <v>41235</v>
      </c>
      <c r="F1814" s="49" t="s">
        <v>371</v>
      </c>
      <c r="G1814" s="49"/>
      <c r="H1814" s="917" t="s">
        <v>1705</v>
      </c>
      <c r="I1814" s="258">
        <v>48</v>
      </c>
      <c r="J1814" s="258">
        <v>42000</v>
      </c>
      <c r="K1814" s="51">
        <f t="shared" ref="K1814:K1816" si="107">ROUND(I1814*J1814,0)</f>
        <v>2016000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57" customFormat="1" ht="15.75" customHeight="1">
      <c r="A1815" s="206" t="str">
        <f>IF(B1815&lt;&gt;"",IF(AND(B1815&gt;=_TM1,B1815&lt;=_TM2,OR(TH!L1815="1111",TH!M1815="1111")),TH!D1815,""),"")</f>
        <v/>
      </c>
      <c r="B1815" s="740">
        <f t="shared" si="104"/>
        <v>10</v>
      </c>
      <c r="C1815" s="48">
        <f t="shared" si="105"/>
        <v>41183</v>
      </c>
      <c r="D1815" s="48" t="s">
        <v>1706</v>
      </c>
      <c r="E1815" s="48">
        <v>41183</v>
      </c>
      <c r="F1815" s="49" t="s">
        <v>743</v>
      </c>
      <c r="G1815" s="49"/>
      <c r="H1815" s="917" t="s">
        <v>1705</v>
      </c>
      <c r="I1815" s="258">
        <v>34707</v>
      </c>
      <c r="J1815" s="258">
        <v>250</v>
      </c>
      <c r="K1815" s="51">
        <f t="shared" si="107"/>
        <v>8676750</v>
      </c>
      <c r="L1815" s="52" t="s">
        <v>175</v>
      </c>
      <c r="M1815" s="52" t="s">
        <v>171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57" customFormat="1" ht="15.75" customHeight="1">
      <c r="A1816" s="206" t="str">
        <f>IF(B1816&lt;&gt;"",IF(AND(B1816&gt;=_TM1,B1816&lt;=_TM2,OR(TH!L1816="1111",TH!M1816="1111")),TH!D1816,""),"")</f>
        <v/>
      </c>
      <c r="B1816" s="740">
        <f t="shared" si="104"/>
        <v>10</v>
      </c>
      <c r="C1816" s="48">
        <f t="shared" si="105"/>
        <v>41183</v>
      </c>
      <c r="D1816" s="48" t="s">
        <v>1706</v>
      </c>
      <c r="E1816" s="48">
        <v>41183</v>
      </c>
      <c r="F1816" s="49" t="s">
        <v>579</v>
      </c>
      <c r="G1816" s="49"/>
      <c r="H1816" s="917" t="s">
        <v>1705</v>
      </c>
      <c r="I1816" s="258"/>
      <c r="J1816" s="258"/>
      <c r="K1816" s="51">
        <f t="shared" si="107"/>
        <v>0</v>
      </c>
      <c r="L1816" s="52" t="s">
        <v>175</v>
      </c>
      <c r="M1816" s="52" t="s">
        <v>171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3" customFormat="1" ht="15.75" customHeight="1">
      <c r="A1817" s="206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>E1817</f>
        <v>40912</v>
      </c>
      <c r="D1817" s="37" t="s">
        <v>1712</v>
      </c>
      <c r="E1817" s="37">
        <v>40912</v>
      </c>
      <c r="F1817" s="191" t="s">
        <v>1259</v>
      </c>
      <c r="G1817" s="40" t="s">
        <v>1479</v>
      </c>
      <c r="H1817" s="7" t="s">
        <v>1705</v>
      </c>
      <c r="I1817" s="260">
        <v>32</v>
      </c>
      <c r="J1817" s="260">
        <v>32728</v>
      </c>
      <c r="K1817" s="38">
        <f t="shared" ref="K1817" si="108">ROUND(I1817*J1817,0)</f>
        <v>1047296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3" customFormat="1" ht="15.75" customHeight="1">
      <c r="A1818" s="206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ref="C1818:C1881" si="109">E1818</f>
        <v>40912</v>
      </c>
      <c r="D1818" s="37" t="s">
        <v>1712</v>
      </c>
      <c r="E1818" s="37">
        <v>40912</v>
      </c>
      <c r="F1818" s="305" t="s">
        <v>1251</v>
      </c>
      <c r="G1818" s="40" t="s">
        <v>1479</v>
      </c>
      <c r="H1818" s="7" t="s">
        <v>1705</v>
      </c>
      <c r="I1818" s="260">
        <v>35</v>
      </c>
      <c r="J1818" s="260">
        <v>31451</v>
      </c>
      <c r="K1818" s="38">
        <f t="shared" ref="K1818:K1881" si="110">ROUND(I1818*J1818,0)</f>
        <v>1100785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3" customFormat="1" ht="15.75" customHeight="1">
      <c r="A1819" s="206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1712</v>
      </c>
      <c r="E1819" s="37">
        <v>40912</v>
      </c>
      <c r="F1819" s="191" t="s">
        <v>1259</v>
      </c>
      <c r="G1819" s="40" t="s">
        <v>1479</v>
      </c>
      <c r="H1819" s="7" t="s">
        <v>1705</v>
      </c>
      <c r="I1819" s="260">
        <v>36</v>
      </c>
      <c r="J1819" s="260">
        <v>32728</v>
      </c>
      <c r="K1819" s="38">
        <f t="shared" si="110"/>
        <v>1178208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3" customFormat="1" ht="15.75" customHeight="1">
      <c r="A1820" s="206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1712</v>
      </c>
      <c r="E1820" s="37">
        <v>40912</v>
      </c>
      <c r="F1820" s="191" t="s">
        <v>1259</v>
      </c>
      <c r="G1820" s="40" t="s">
        <v>1479</v>
      </c>
      <c r="H1820" s="7" t="s">
        <v>1705</v>
      </c>
      <c r="I1820" s="260">
        <v>47</v>
      </c>
      <c r="J1820" s="260">
        <v>32728</v>
      </c>
      <c r="K1820" s="38">
        <f t="shared" si="110"/>
        <v>1538216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3" customFormat="1" ht="15.75" customHeight="1">
      <c r="A1821" s="206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1712</v>
      </c>
      <c r="E1821" s="37">
        <v>40912</v>
      </c>
      <c r="F1821" s="191" t="s">
        <v>1247</v>
      </c>
      <c r="G1821" s="40" t="s">
        <v>1479</v>
      </c>
      <c r="H1821" s="7" t="s">
        <v>1705</v>
      </c>
      <c r="I1821" s="260">
        <v>100</v>
      </c>
      <c r="J1821" s="260">
        <v>25616</v>
      </c>
      <c r="K1821" s="38">
        <f t="shared" si="110"/>
        <v>2561600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3" customFormat="1" ht="15.75" customHeight="1">
      <c r="A1822" s="206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1712</v>
      </c>
      <c r="E1822" s="37">
        <v>40912</v>
      </c>
      <c r="F1822" s="191" t="s">
        <v>1255</v>
      </c>
      <c r="G1822" s="40" t="s">
        <v>925</v>
      </c>
      <c r="H1822" s="7" t="s">
        <v>1705</v>
      </c>
      <c r="I1822" s="260">
        <v>100</v>
      </c>
      <c r="J1822" s="260">
        <v>22897</v>
      </c>
      <c r="K1822" s="38">
        <f t="shared" si="110"/>
        <v>2289700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3" customFormat="1" ht="15.75" customHeight="1">
      <c r="A1823" s="206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1712</v>
      </c>
      <c r="E1823" s="37">
        <v>40912</v>
      </c>
      <c r="F1823" s="194" t="s">
        <v>671</v>
      </c>
      <c r="G1823" s="40" t="s">
        <v>925</v>
      </c>
      <c r="H1823" s="7" t="s">
        <v>1705</v>
      </c>
      <c r="I1823" s="260">
        <v>8</v>
      </c>
      <c r="J1823" s="260">
        <v>8555</v>
      </c>
      <c r="K1823" s="38">
        <f t="shared" si="110"/>
        <v>68440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3" customFormat="1" ht="15.75" customHeight="1">
      <c r="A1824" s="206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1712</v>
      </c>
      <c r="E1824" s="37">
        <v>40912</v>
      </c>
      <c r="F1824" s="191" t="s">
        <v>1259</v>
      </c>
      <c r="G1824" s="40" t="s">
        <v>925</v>
      </c>
      <c r="H1824" s="7" t="s">
        <v>1705</v>
      </c>
      <c r="I1824" s="260">
        <v>125</v>
      </c>
      <c r="J1824" s="260">
        <v>32728</v>
      </c>
      <c r="K1824" s="38">
        <f t="shared" si="110"/>
        <v>4091000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3" customFormat="1" ht="15.75" customHeight="1">
      <c r="A1825" s="206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40912</v>
      </c>
      <c r="D1825" s="37" t="s">
        <v>1712</v>
      </c>
      <c r="E1825" s="37">
        <v>40912</v>
      </c>
      <c r="F1825" s="305" t="s">
        <v>1368</v>
      </c>
      <c r="G1825" s="40" t="s">
        <v>925</v>
      </c>
      <c r="H1825" s="7" t="s">
        <v>1705</v>
      </c>
      <c r="I1825" s="260">
        <v>24</v>
      </c>
      <c r="J1825" s="260">
        <v>8768</v>
      </c>
      <c r="K1825" s="38">
        <f t="shared" si="110"/>
        <v>210432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3" customFormat="1" ht="15.75" customHeight="1">
      <c r="A1826" s="206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40912</v>
      </c>
      <c r="D1826" s="37" t="s">
        <v>1712</v>
      </c>
      <c r="E1826" s="37">
        <v>40912</v>
      </c>
      <c r="F1826" s="191" t="s">
        <v>654</v>
      </c>
      <c r="G1826" s="40" t="s">
        <v>925</v>
      </c>
      <c r="H1826" s="7" t="s">
        <v>1705</v>
      </c>
      <c r="I1826" s="260">
        <v>900</v>
      </c>
      <c r="J1826" s="260">
        <v>571</v>
      </c>
      <c r="K1826" s="38">
        <f t="shared" si="110"/>
        <v>513900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3" customFormat="1" ht="15.75" customHeight="1">
      <c r="A1827" s="206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40914</v>
      </c>
      <c r="D1827" s="37" t="s">
        <v>1713</v>
      </c>
      <c r="E1827" s="37">
        <v>40914</v>
      </c>
      <c r="F1827" s="191" t="s">
        <v>1254</v>
      </c>
      <c r="G1827" s="40" t="s">
        <v>927</v>
      </c>
      <c r="H1827" s="7" t="s">
        <v>1705</v>
      </c>
      <c r="I1827" s="260">
        <v>500</v>
      </c>
      <c r="J1827" s="260">
        <v>30158</v>
      </c>
      <c r="K1827" s="38">
        <f t="shared" si="110"/>
        <v>15079000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s="213" customFormat="1" ht="15.75" customHeight="1">
      <c r="A1828" s="206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40914</v>
      </c>
      <c r="D1828" s="37" t="s">
        <v>1713</v>
      </c>
      <c r="E1828" s="37">
        <v>40914</v>
      </c>
      <c r="F1828" s="191" t="s">
        <v>631</v>
      </c>
      <c r="G1828" s="40" t="s">
        <v>929</v>
      </c>
      <c r="H1828" s="7" t="s">
        <v>1705</v>
      </c>
      <c r="I1828" s="260">
        <v>244</v>
      </c>
      <c r="J1828" s="260">
        <v>30836</v>
      </c>
      <c r="K1828" s="38">
        <f t="shared" si="110"/>
        <v>7523984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8" s="213" customFormat="1" ht="15.75" customHeight="1">
      <c r="A1829" s="206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40915</v>
      </c>
      <c r="D1829" s="37" t="s">
        <v>1714</v>
      </c>
      <c r="E1829" s="37">
        <v>40915</v>
      </c>
      <c r="F1829" s="191" t="s">
        <v>1262</v>
      </c>
      <c r="G1829" s="40" t="s">
        <v>930</v>
      </c>
      <c r="H1829" s="7" t="s">
        <v>1705</v>
      </c>
      <c r="I1829" s="260">
        <v>255</v>
      </c>
      <c r="J1829" s="260">
        <v>32878</v>
      </c>
      <c r="K1829" s="38">
        <f t="shared" si="110"/>
        <v>8383890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8" ht="15.75" customHeight="1">
      <c r="A1830" s="206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1715</v>
      </c>
      <c r="E1830" s="37">
        <v>40919</v>
      </c>
      <c r="F1830" s="191" t="s">
        <v>1381</v>
      </c>
      <c r="G1830" s="40" t="s">
        <v>931</v>
      </c>
      <c r="H1830" s="7" t="s">
        <v>1705</v>
      </c>
      <c r="I1830" s="260">
        <v>100</v>
      </c>
      <c r="J1830" s="260">
        <v>14729</v>
      </c>
      <c r="K1830" s="38">
        <f t="shared" si="110"/>
        <v>1472900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3"/>
    </row>
    <row r="1831" spans="1:28" ht="15.75" customHeight="1">
      <c r="A1831" s="206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1715</v>
      </c>
      <c r="E1831" s="37">
        <v>40919</v>
      </c>
      <c r="F1831" s="305" t="s">
        <v>1368</v>
      </c>
      <c r="G1831" s="40" t="s">
        <v>931</v>
      </c>
      <c r="H1831" s="7" t="s">
        <v>1705</v>
      </c>
      <c r="I1831" s="260">
        <v>102</v>
      </c>
      <c r="J1831" s="260">
        <v>8768</v>
      </c>
      <c r="K1831" s="38">
        <f t="shared" si="110"/>
        <v>894336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3"/>
    </row>
    <row r="1832" spans="1:28" ht="15.75" customHeight="1">
      <c r="A1832" s="206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40919</v>
      </c>
      <c r="D1832" s="37" t="s">
        <v>1715</v>
      </c>
      <c r="E1832" s="37">
        <v>40919</v>
      </c>
      <c r="F1832" s="191" t="s">
        <v>1246</v>
      </c>
      <c r="G1832" s="40" t="s">
        <v>931</v>
      </c>
      <c r="H1832" s="7" t="s">
        <v>1705</v>
      </c>
      <c r="I1832" s="260">
        <v>420</v>
      </c>
      <c r="J1832" s="260">
        <v>17139</v>
      </c>
      <c r="K1832" s="38">
        <f t="shared" si="110"/>
        <v>7198380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3"/>
    </row>
    <row r="1833" spans="1:28" ht="15.75" customHeight="1">
      <c r="A1833" s="206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40919</v>
      </c>
      <c r="D1833" s="37" t="s">
        <v>1715</v>
      </c>
      <c r="E1833" s="37">
        <v>40919</v>
      </c>
      <c r="F1833" s="194" t="s">
        <v>658</v>
      </c>
      <c r="G1833" s="40" t="s">
        <v>931</v>
      </c>
      <c r="H1833" s="7" t="s">
        <v>1705</v>
      </c>
      <c r="I1833" s="260">
        <v>105</v>
      </c>
      <c r="J1833" s="260">
        <v>23373</v>
      </c>
      <c r="K1833" s="38">
        <f t="shared" si="110"/>
        <v>2454165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3"/>
    </row>
    <row r="1834" spans="1:28" ht="15.75" customHeight="1">
      <c r="A1834" s="206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1716</v>
      </c>
      <c r="E1834" s="37">
        <v>40921</v>
      </c>
      <c r="F1834" s="305" t="s">
        <v>1251</v>
      </c>
      <c r="G1834" s="40" t="s">
        <v>932</v>
      </c>
      <c r="H1834" s="7" t="s">
        <v>1705</v>
      </c>
      <c r="I1834" s="260">
        <v>5</v>
      </c>
      <c r="J1834" s="260">
        <v>31451</v>
      </c>
      <c r="K1834" s="38">
        <f t="shared" si="110"/>
        <v>157255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3"/>
    </row>
    <row r="1835" spans="1:28" ht="15.75" customHeight="1">
      <c r="A1835" s="206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1716</v>
      </c>
      <c r="E1835" s="37">
        <v>40921</v>
      </c>
      <c r="F1835" s="191" t="s">
        <v>618</v>
      </c>
      <c r="G1835" s="40" t="s">
        <v>932</v>
      </c>
      <c r="H1835" s="7" t="s">
        <v>1705</v>
      </c>
      <c r="I1835" s="260">
        <v>1</v>
      </c>
      <c r="J1835" s="260">
        <v>15385</v>
      </c>
      <c r="K1835" s="38">
        <f t="shared" si="110"/>
        <v>15385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3"/>
    </row>
    <row r="1836" spans="1:28" ht="15.75" customHeight="1">
      <c r="A1836" s="206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1716</v>
      </c>
      <c r="E1836" s="37">
        <v>40921</v>
      </c>
      <c r="F1836" s="191" t="s">
        <v>1262</v>
      </c>
      <c r="G1836" s="40" t="s">
        <v>932</v>
      </c>
      <c r="H1836" s="7" t="s">
        <v>1705</v>
      </c>
      <c r="I1836" s="260">
        <v>95</v>
      </c>
      <c r="J1836" s="260">
        <v>32878</v>
      </c>
      <c r="K1836" s="38">
        <f t="shared" si="110"/>
        <v>3123410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3"/>
    </row>
    <row r="1837" spans="1:28" ht="15.75" customHeight="1">
      <c r="A1837" s="206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1716</v>
      </c>
      <c r="E1837" s="37">
        <v>40921</v>
      </c>
      <c r="F1837" s="191" t="s">
        <v>1254</v>
      </c>
      <c r="G1837" s="40" t="s">
        <v>932</v>
      </c>
      <c r="H1837" s="7" t="s">
        <v>1705</v>
      </c>
      <c r="I1837" s="260">
        <v>180</v>
      </c>
      <c r="J1837" s="260">
        <v>30158</v>
      </c>
      <c r="K1837" s="38">
        <f t="shared" si="110"/>
        <v>5428440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3"/>
    </row>
    <row r="1838" spans="1:28" ht="15.75" customHeight="1">
      <c r="A1838" s="206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40921</v>
      </c>
      <c r="D1838" s="37" t="s">
        <v>1716</v>
      </c>
      <c r="E1838" s="37">
        <v>40921</v>
      </c>
      <c r="F1838" s="305" t="s">
        <v>1368</v>
      </c>
      <c r="G1838" s="40" t="s">
        <v>932</v>
      </c>
      <c r="H1838" s="7" t="s">
        <v>1705</v>
      </c>
      <c r="I1838" s="260">
        <v>21</v>
      </c>
      <c r="J1838" s="260">
        <v>8768</v>
      </c>
      <c r="K1838" s="38">
        <f t="shared" si="110"/>
        <v>184128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3"/>
    </row>
    <row r="1839" spans="1:28" ht="15.75" customHeight="1">
      <c r="A1839" s="206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40921</v>
      </c>
      <c r="D1839" s="37" t="s">
        <v>1716</v>
      </c>
      <c r="E1839" s="37">
        <v>40921</v>
      </c>
      <c r="F1839" s="305" t="s">
        <v>1368</v>
      </c>
      <c r="G1839" s="40" t="s">
        <v>932</v>
      </c>
      <c r="H1839" s="7" t="s">
        <v>1705</v>
      </c>
      <c r="I1839" s="260">
        <v>18</v>
      </c>
      <c r="J1839" s="260">
        <v>8768</v>
      </c>
      <c r="K1839" s="38">
        <f t="shared" si="110"/>
        <v>157824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3"/>
    </row>
    <row r="1840" spans="1:28" ht="15.75" customHeight="1">
      <c r="A1840" s="206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1717</v>
      </c>
      <c r="E1840" s="37">
        <v>40922</v>
      </c>
      <c r="F1840" s="191" t="s">
        <v>1375</v>
      </c>
      <c r="G1840" s="40" t="s">
        <v>1549</v>
      </c>
      <c r="H1840" s="7" t="s">
        <v>1705</v>
      </c>
      <c r="I1840" s="260">
        <v>55</v>
      </c>
      <c r="J1840" s="260">
        <v>19567</v>
      </c>
      <c r="K1840" s="38">
        <f t="shared" si="110"/>
        <v>1076185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3"/>
    </row>
    <row r="1841" spans="1:28" ht="15.75" customHeight="1">
      <c r="A1841" s="206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1717</v>
      </c>
      <c r="E1841" s="37">
        <v>40922</v>
      </c>
      <c r="F1841" s="191" t="s">
        <v>1373</v>
      </c>
      <c r="G1841" s="40" t="s">
        <v>1549</v>
      </c>
      <c r="H1841" s="7" t="s">
        <v>1705</v>
      </c>
      <c r="I1841" s="260">
        <v>45</v>
      </c>
      <c r="J1841" s="260">
        <v>20362</v>
      </c>
      <c r="K1841" s="38">
        <f t="shared" si="110"/>
        <v>916290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3"/>
    </row>
    <row r="1842" spans="1:28" ht="15.75" customHeight="1">
      <c r="A1842" s="206" t="str">
        <f>IF(B1842&lt;&gt;"",IF(AND(B1842&gt;=_TM1,B1842&lt;=_TM2,OR(TH!L1842="1111",TH!M1842="1111")),TH!D1842,""),"")</f>
        <v/>
      </c>
      <c r="B1842" s="36">
        <f t="shared" si="104"/>
        <v>1</v>
      </c>
      <c r="C1842" s="37">
        <f t="shared" si="109"/>
        <v>40922</v>
      </c>
      <c r="D1842" s="37" t="s">
        <v>1717</v>
      </c>
      <c r="E1842" s="37">
        <v>40922</v>
      </c>
      <c r="F1842" s="194" t="s">
        <v>671</v>
      </c>
      <c r="G1842" s="40" t="s">
        <v>1549</v>
      </c>
      <c r="H1842" s="7" t="s">
        <v>1705</v>
      </c>
      <c r="I1842" s="260">
        <v>26</v>
      </c>
      <c r="J1842" s="260">
        <v>8555</v>
      </c>
      <c r="K1842" s="38">
        <f t="shared" si="110"/>
        <v>222430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3"/>
    </row>
    <row r="1843" spans="1:28" ht="15.75" customHeight="1">
      <c r="A1843" s="206" t="str">
        <f>IF(B1843&lt;&gt;"",IF(AND(B1843&gt;=_TM1,B1843&lt;=_TM2,OR(TH!L1843="1111",TH!M1843="1111")),TH!D1843,""),"")</f>
        <v/>
      </c>
      <c r="B1843" s="36">
        <f t="shared" si="104"/>
        <v>1</v>
      </c>
      <c r="C1843" s="37">
        <f t="shared" si="109"/>
        <v>40922</v>
      </c>
      <c r="D1843" s="37" t="s">
        <v>1717</v>
      </c>
      <c r="E1843" s="37">
        <v>40922</v>
      </c>
      <c r="F1843" s="191" t="s">
        <v>1374</v>
      </c>
      <c r="G1843" s="40" t="s">
        <v>1549</v>
      </c>
      <c r="H1843" s="7" t="s">
        <v>1705</v>
      </c>
      <c r="I1843" s="260">
        <v>116</v>
      </c>
      <c r="J1843" s="260">
        <v>22348</v>
      </c>
      <c r="K1843" s="38">
        <f t="shared" si="110"/>
        <v>2592368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3"/>
    </row>
    <row r="1844" spans="1:28" ht="15.75" customHeight="1">
      <c r="A1844" s="206" t="str">
        <f>IF(B1844&lt;&gt;"",IF(AND(B1844&gt;=_TM1,B1844&lt;=_TM2,OR(TH!L1844="1111",TH!M1844="1111")),TH!D1844,""),"")</f>
        <v/>
      </c>
      <c r="B1844" s="36">
        <f t="shared" ref="B1844:B1860" si="111">IF(C1844&lt;&gt;"",MONTH(C1844),"")</f>
        <v>1</v>
      </c>
      <c r="C1844" s="37">
        <f t="shared" si="109"/>
        <v>40922</v>
      </c>
      <c r="D1844" s="37" t="s">
        <v>1717</v>
      </c>
      <c r="E1844" s="37">
        <v>40922</v>
      </c>
      <c r="F1844" s="194" t="s">
        <v>671</v>
      </c>
      <c r="G1844" s="40" t="s">
        <v>1549</v>
      </c>
      <c r="H1844" s="7" t="s">
        <v>1705</v>
      </c>
      <c r="I1844" s="260">
        <v>20</v>
      </c>
      <c r="J1844" s="260">
        <v>8555</v>
      </c>
      <c r="K1844" s="38">
        <f t="shared" si="110"/>
        <v>171100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3"/>
    </row>
    <row r="1845" spans="1:28" ht="15.75" customHeight="1">
      <c r="A1845" s="206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1717</v>
      </c>
      <c r="E1845" s="37">
        <v>40922</v>
      </c>
      <c r="F1845" s="191" t="s">
        <v>1373</v>
      </c>
      <c r="G1845" s="40" t="s">
        <v>1549</v>
      </c>
      <c r="H1845" s="7" t="s">
        <v>1705</v>
      </c>
      <c r="I1845" s="260">
        <v>50</v>
      </c>
      <c r="J1845" s="260">
        <v>20362</v>
      </c>
      <c r="K1845" s="38">
        <f t="shared" si="110"/>
        <v>1018100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3"/>
    </row>
    <row r="1846" spans="1:28" ht="15.75" customHeight="1">
      <c r="A1846" s="206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1717</v>
      </c>
      <c r="E1846" s="37">
        <v>40922</v>
      </c>
      <c r="F1846" s="191" t="s">
        <v>1373</v>
      </c>
      <c r="G1846" s="40" t="s">
        <v>1549</v>
      </c>
      <c r="H1846" s="7" t="s">
        <v>1705</v>
      </c>
      <c r="I1846" s="260">
        <v>80</v>
      </c>
      <c r="J1846" s="260">
        <v>20362</v>
      </c>
      <c r="K1846" s="38">
        <f t="shared" si="110"/>
        <v>1628960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3"/>
    </row>
    <row r="1847" spans="1:28" ht="15.75" customHeight="1">
      <c r="A1847" s="206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1717</v>
      </c>
      <c r="E1847" s="37">
        <v>40922</v>
      </c>
      <c r="F1847" s="191" t="s">
        <v>1375</v>
      </c>
      <c r="G1847" s="40" t="s">
        <v>1549</v>
      </c>
      <c r="H1847" s="7" t="s">
        <v>1705</v>
      </c>
      <c r="I1847" s="260">
        <v>25</v>
      </c>
      <c r="J1847" s="260">
        <v>19567</v>
      </c>
      <c r="K1847" s="38">
        <f t="shared" si="110"/>
        <v>489175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3"/>
    </row>
    <row r="1848" spans="1:28" ht="15.75" customHeight="1">
      <c r="A1848" s="206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40922</v>
      </c>
      <c r="D1848" s="37" t="s">
        <v>1717</v>
      </c>
      <c r="E1848" s="37">
        <v>40922</v>
      </c>
      <c r="F1848" s="194" t="s">
        <v>629</v>
      </c>
      <c r="G1848" s="40" t="s">
        <v>1549</v>
      </c>
      <c r="H1848" s="7" t="s">
        <v>1705</v>
      </c>
      <c r="I1848" s="260">
        <v>140</v>
      </c>
      <c r="J1848" s="260">
        <v>16128</v>
      </c>
      <c r="K1848" s="38">
        <f t="shared" si="110"/>
        <v>2257920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3"/>
    </row>
    <row r="1849" spans="1:28" ht="15.75" customHeight="1">
      <c r="A1849" s="206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40922</v>
      </c>
      <c r="D1849" s="37" t="s">
        <v>1717</v>
      </c>
      <c r="E1849" s="37">
        <v>40922</v>
      </c>
      <c r="F1849" s="191" t="s">
        <v>1257</v>
      </c>
      <c r="G1849" s="40" t="s">
        <v>1549</v>
      </c>
      <c r="H1849" s="7" t="s">
        <v>1705</v>
      </c>
      <c r="I1849" s="260">
        <v>110</v>
      </c>
      <c r="J1849" s="260">
        <v>24566</v>
      </c>
      <c r="K1849" s="38">
        <f t="shared" si="110"/>
        <v>2702260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3"/>
    </row>
    <row r="1850" spans="1:28" ht="15.75" customHeight="1">
      <c r="A1850" s="206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1718</v>
      </c>
      <c r="E1850" s="37">
        <v>40923</v>
      </c>
      <c r="F1850" s="191" t="s">
        <v>650</v>
      </c>
      <c r="G1850" s="40" t="s">
        <v>1551</v>
      </c>
      <c r="H1850" s="7" t="s">
        <v>1705</v>
      </c>
      <c r="I1850" s="260">
        <v>169</v>
      </c>
      <c r="J1850" s="260">
        <v>19080</v>
      </c>
      <c r="K1850" s="38">
        <f t="shared" si="110"/>
        <v>3224520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3"/>
    </row>
    <row r="1851" spans="1:28" ht="15.75" customHeight="1">
      <c r="A1851" s="206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1718</v>
      </c>
      <c r="E1851" s="37">
        <v>40923</v>
      </c>
      <c r="F1851" s="194" t="s">
        <v>661</v>
      </c>
      <c r="G1851" s="40" t="s">
        <v>1551</v>
      </c>
      <c r="H1851" s="7" t="s">
        <v>1705</v>
      </c>
      <c r="I1851" s="260">
        <v>263</v>
      </c>
      <c r="J1851" s="260">
        <v>11886</v>
      </c>
      <c r="K1851" s="38">
        <f t="shared" si="110"/>
        <v>3126018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3"/>
    </row>
    <row r="1852" spans="1:28" ht="15.75" customHeight="1">
      <c r="A1852" s="206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1718</v>
      </c>
      <c r="E1852" s="37">
        <v>40923</v>
      </c>
      <c r="F1852" s="191" t="s">
        <v>1375</v>
      </c>
      <c r="G1852" s="40" t="s">
        <v>1551</v>
      </c>
      <c r="H1852" s="7" t="s">
        <v>1705</v>
      </c>
      <c r="I1852" s="260">
        <v>85</v>
      </c>
      <c r="J1852" s="260">
        <v>19567</v>
      </c>
      <c r="K1852" s="38">
        <f t="shared" si="110"/>
        <v>1663195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3"/>
    </row>
    <row r="1853" spans="1:28" ht="15.75" customHeight="1">
      <c r="A1853" s="206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1718</v>
      </c>
      <c r="E1853" s="37">
        <v>40923</v>
      </c>
      <c r="F1853" s="191" t="s">
        <v>1375</v>
      </c>
      <c r="G1853" s="40" t="s">
        <v>1551</v>
      </c>
      <c r="H1853" s="7" t="s">
        <v>1705</v>
      </c>
      <c r="I1853" s="260">
        <v>15</v>
      </c>
      <c r="J1853" s="260">
        <v>19567</v>
      </c>
      <c r="K1853" s="38">
        <f t="shared" si="110"/>
        <v>293505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3"/>
    </row>
    <row r="1854" spans="1:28" ht="15.75" customHeight="1">
      <c r="A1854" s="206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1718</v>
      </c>
      <c r="E1854" s="37">
        <v>40923</v>
      </c>
      <c r="F1854" s="191" t="s">
        <v>611</v>
      </c>
      <c r="G1854" s="40" t="s">
        <v>1551</v>
      </c>
      <c r="H1854" s="7" t="s">
        <v>1705</v>
      </c>
      <c r="I1854" s="260">
        <v>230</v>
      </c>
      <c r="J1854" s="260">
        <v>20213</v>
      </c>
      <c r="K1854" s="38">
        <f t="shared" si="110"/>
        <v>4648990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3"/>
    </row>
    <row r="1855" spans="1:28" ht="15.75" customHeight="1">
      <c r="A1855" s="206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1718</v>
      </c>
      <c r="E1855" s="37">
        <v>40923</v>
      </c>
      <c r="F1855" s="191" t="s">
        <v>639</v>
      </c>
      <c r="G1855" s="40" t="s">
        <v>1551</v>
      </c>
      <c r="H1855" s="7" t="s">
        <v>1705</v>
      </c>
      <c r="I1855" s="260">
        <v>20</v>
      </c>
      <c r="J1855" s="260">
        <v>16346</v>
      </c>
      <c r="K1855" s="38">
        <f t="shared" si="110"/>
        <v>326920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3"/>
    </row>
    <row r="1856" spans="1:28" ht="15.75" customHeight="1">
      <c r="A1856" s="206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1718</v>
      </c>
      <c r="E1856" s="37">
        <v>40923</v>
      </c>
      <c r="F1856" s="194" t="s">
        <v>663</v>
      </c>
      <c r="G1856" s="40" t="s">
        <v>1551</v>
      </c>
      <c r="H1856" s="7" t="s">
        <v>1705</v>
      </c>
      <c r="I1856" s="260">
        <v>200</v>
      </c>
      <c r="J1856" s="260">
        <v>21434</v>
      </c>
      <c r="K1856" s="38">
        <f t="shared" si="110"/>
        <v>4286800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3"/>
    </row>
    <row r="1857" spans="1:28" ht="15.75" customHeight="1">
      <c r="A1857" s="206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1718</v>
      </c>
      <c r="E1857" s="37">
        <v>40923</v>
      </c>
      <c r="F1857" s="191" t="s">
        <v>610</v>
      </c>
      <c r="G1857" s="40" t="s">
        <v>1551</v>
      </c>
      <c r="H1857" s="7" t="s">
        <v>1705</v>
      </c>
      <c r="I1857" s="260">
        <v>29</v>
      </c>
      <c r="J1857" s="260">
        <v>23827</v>
      </c>
      <c r="K1857" s="38">
        <f t="shared" si="110"/>
        <v>690983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3"/>
    </row>
    <row r="1858" spans="1:28" ht="15.75" customHeight="1">
      <c r="A1858" s="206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40923</v>
      </c>
      <c r="D1858" s="37" t="s">
        <v>1718</v>
      </c>
      <c r="E1858" s="37">
        <v>40923</v>
      </c>
      <c r="F1858" s="194" t="s">
        <v>657</v>
      </c>
      <c r="G1858" s="40" t="s">
        <v>1551</v>
      </c>
      <c r="H1858" s="7" t="s">
        <v>1705</v>
      </c>
      <c r="I1858" s="260">
        <v>195</v>
      </c>
      <c r="J1858" s="260">
        <v>18008</v>
      </c>
      <c r="K1858" s="38">
        <f t="shared" si="110"/>
        <v>3511560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3"/>
    </row>
    <row r="1859" spans="1:28" ht="15.75" customHeight="1">
      <c r="A1859" s="206" t="str">
        <f>IF(B1859&lt;&gt;"",IF(AND(B1859&gt;=_TM1,B1859&lt;=_TM2,OR(TH!L1859="1111",TH!M1859="1111")),TH!D1859,""),"")</f>
        <v/>
      </c>
      <c r="B1859" s="36">
        <f t="shared" si="111"/>
        <v>1</v>
      </c>
      <c r="C1859" s="37">
        <f t="shared" si="109"/>
        <v>40923</v>
      </c>
      <c r="D1859" s="37" t="s">
        <v>1718</v>
      </c>
      <c r="E1859" s="37">
        <v>40923</v>
      </c>
      <c r="F1859" s="191" t="s">
        <v>1375</v>
      </c>
      <c r="G1859" s="40" t="s">
        <v>1551</v>
      </c>
      <c r="H1859" s="7" t="s">
        <v>1705</v>
      </c>
      <c r="I1859" s="260">
        <v>55</v>
      </c>
      <c r="J1859" s="260">
        <v>19567</v>
      </c>
      <c r="K1859" s="38">
        <f t="shared" si="110"/>
        <v>1076185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3"/>
    </row>
    <row r="1860" spans="1:28" ht="15.75" customHeight="1">
      <c r="A1860" s="206" t="str">
        <f>IF(B1860&lt;&gt;"",IF(AND(B1860&gt;=_TM1,B1860&lt;=_TM2,OR(TH!L1860="1111",TH!M1860="1111")),TH!D1860,""),"")</f>
        <v/>
      </c>
      <c r="B1860" s="36">
        <f t="shared" si="111"/>
        <v>1</v>
      </c>
      <c r="C1860" s="37">
        <f t="shared" si="109"/>
        <v>40935</v>
      </c>
      <c r="D1860" s="37" t="s">
        <v>1719</v>
      </c>
      <c r="E1860" s="37">
        <v>40935</v>
      </c>
      <c r="F1860" s="191" t="s">
        <v>652</v>
      </c>
      <c r="G1860" s="40" t="s">
        <v>1553</v>
      </c>
      <c r="H1860" s="7" t="s">
        <v>1705</v>
      </c>
      <c r="I1860" s="260">
        <v>105</v>
      </c>
      <c r="J1860" s="260">
        <v>17530</v>
      </c>
      <c r="K1860" s="38">
        <f t="shared" si="110"/>
        <v>1840650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3"/>
    </row>
    <row r="1861" spans="1:28" ht="15.75" customHeight="1">
      <c r="A1861" s="206" t="str">
        <f>IF(B1861&lt;&gt;"",IF(AND(B1861&gt;=_TM1,B1861&lt;=_TM2,OR(TH!L1861="1111",TH!M1861="1111")),TH!D1861,""),"")</f>
        <v/>
      </c>
      <c r="B1861" s="36">
        <f t="shared" ref="B1861:B1924" si="112">IF(C1861&lt;&gt;"",MONTH(C1861),"")</f>
        <v>1</v>
      </c>
      <c r="C1861" s="37">
        <f t="shared" si="109"/>
        <v>40935</v>
      </c>
      <c r="D1861" s="37" t="s">
        <v>1719</v>
      </c>
      <c r="E1861" s="193">
        <v>40935</v>
      </c>
      <c r="F1861" s="191" t="s">
        <v>619</v>
      </c>
      <c r="G1861" s="625" t="s">
        <v>1553</v>
      </c>
      <c r="H1861" s="7" t="s">
        <v>1705</v>
      </c>
      <c r="I1861" s="260">
        <v>40</v>
      </c>
      <c r="J1861" s="260">
        <v>13372</v>
      </c>
      <c r="K1861" s="38">
        <f t="shared" si="110"/>
        <v>534880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3"/>
    </row>
    <row r="1862" spans="1:28" ht="15.75" customHeight="1">
      <c r="A1862" s="206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1719</v>
      </c>
      <c r="E1862" s="193">
        <v>40935</v>
      </c>
      <c r="F1862" s="305" t="s">
        <v>1244</v>
      </c>
      <c r="G1862" s="625" t="s">
        <v>1553</v>
      </c>
      <c r="H1862" s="7" t="s">
        <v>1705</v>
      </c>
      <c r="I1862" s="260">
        <v>150</v>
      </c>
      <c r="J1862" s="260">
        <v>17097</v>
      </c>
      <c r="K1862" s="38">
        <f t="shared" si="110"/>
        <v>2564550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3"/>
    </row>
    <row r="1863" spans="1:28" ht="15.75" customHeight="1">
      <c r="A1863" s="206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1719</v>
      </c>
      <c r="E1863" s="193">
        <v>40935</v>
      </c>
      <c r="F1863" s="191" t="s">
        <v>638</v>
      </c>
      <c r="G1863" s="498" t="s">
        <v>1553</v>
      </c>
      <c r="H1863" s="7" t="s">
        <v>1705</v>
      </c>
      <c r="I1863" s="262">
        <v>240</v>
      </c>
      <c r="J1863" s="262">
        <v>15665</v>
      </c>
      <c r="K1863" s="38">
        <f t="shared" si="110"/>
        <v>3759600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3"/>
    </row>
    <row r="1864" spans="1:28" ht="15.75" customHeight="1">
      <c r="A1864" s="206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1719</v>
      </c>
      <c r="E1864" s="193">
        <v>40935</v>
      </c>
      <c r="F1864" s="305" t="s">
        <v>1371</v>
      </c>
      <c r="G1864" s="498" t="s">
        <v>1553</v>
      </c>
      <c r="H1864" s="7" t="s">
        <v>1705</v>
      </c>
      <c r="I1864" s="260">
        <v>372</v>
      </c>
      <c r="J1864" s="260">
        <v>13471</v>
      </c>
      <c r="K1864" s="38">
        <f t="shared" si="110"/>
        <v>5011212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3"/>
    </row>
    <row r="1865" spans="1:28" ht="15.75" customHeight="1">
      <c r="A1865" s="206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1719</v>
      </c>
      <c r="E1865" s="193">
        <v>40935</v>
      </c>
      <c r="F1865" s="194" t="s">
        <v>673</v>
      </c>
      <c r="G1865" s="498" t="s">
        <v>1553</v>
      </c>
      <c r="H1865" s="7" t="s">
        <v>1705</v>
      </c>
      <c r="I1865" s="260">
        <v>250</v>
      </c>
      <c r="J1865" s="260">
        <v>24720</v>
      </c>
      <c r="K1865" s="38">
        <f t="shared" si="110"/>
        <v>6180000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3"/>
    </row>
    <row r="1866" spans="1:28" ht="15.75" customHeight="1">
      <c r="A1866" s="206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1719</v>
      </c>
      <c r="E1866" s="193">
        <v>40935</v>
      </c>
      <c r="F1866" s="191" t="s">
        <v>1378</v>
      </c>
      <c r="G1866" s="498" t="s">
        <v>1553</v>
      </c>
      <c r="H1866" s="7" t="s">
        <v>1705</v>
      </c>
      <c r="I1866" s="260">
        <v>100</v>
      </c>
      <c r="J1866" s="260">
        <v>11508</v>
      </c>
      <c r="K1866" s="38">
        <f t="shared" si="110"/>
        <v>1150800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3"/>
    </row>
    <row r="1867" spans="1:28" ht="15.75" customHeight="1">
      <c r="A1867" s="206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1719</v>
      </c>
      <c r="E1867" s="193">
        <v>40935</v>
      </c>
      <c r="F1867" s="191" t="s">
        <v>1377</v>
      </c>
      <c r="G1867" s="498" t="s">
        <v>1553</v>
      </c>
      <c r="H1867" s="7" t="s">
        <v>1705</v>
      </c>
      <c r="I1867" s="260">
        <v>100</v>
      </c>
      <c r="J1867" s="260">
        <v>12022</v>
      </c>
      <c r="K1867" s="38">
        <f t="shared" si="110"/>
        <v>1202200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3"/>
    </row>
    <row r="1868" spans="1:28" ht="15.75" customHeight="1">
      <c r="A1868" s="206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40935</v>
      </c>
      <c r="D1868" s="37" t="s">
        <v>1719</v>
      </c>
      <c r="E1868" s="193">
        <v>40935</v>
      </c>
      <c r="F1868" s="191" t="s">
        <v>1260</v>
      </c>
      <c r="G1868" s="498" t="s">
        <v>1553</v>
      </c>
      <c r="H1868" s="7" t="s">
        <v>1705</v>
      </c>
      <c r="I1868" s="260">
        <v>100</v>
      </c>
      <c r="J1868" s="260">
        <v>27630</v>
      </c>
      <c r="K1868" s="38">
        <f t="shared" si="110"/>
        <v>2763000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3"/>
    </row>
    <row r="1869" spans="1:28" ht="15.75" customHeight="1">
      <c r="A1869" s="206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40935</v>
      </c>
      <c r="D1869" s="37" t="s">
        <v>1719</v>
      </c>
      <c r="E1869" s="186">
        <v>40935</v>
      </c>
      <c r="F1869" s="194" t="s">
        <v>663</v>
      </c>
      <c r="G1869" s="625" t="s">
        <v>1553</v>
      </c>
      <c r="H1869" s="7" t="s">
        <v>1705</v>
      </c>
      <c r="I1869" s="260">
        <v>170</v>
      </c>
      <c r="J1869" s="260">
        <v>21434</v>
      </c>
      <c r="K1869" s="38">
        <f t="shared" si="110"/>
        <v>3643780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3"/>
    </row>
    <row r="1870" spans="1:28" ht="15.75" customHeight="1">
      <c r="A1870" s="206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1720</v>
      </c>
      <c r="E1870" s="193">
        <v>40936</v>
      </c>
      <c r="F1870" s="191" t="s">
        <v>1375</v>
      </c>
      <c r="G1870" s="699" t="s">
        <v>1554</v>
      </c>
      <c r="H1870" s="7" t="s">
        <v>1705</v>
      </c>
      <c r="I1870" s="260">
        <v>70</v>
      </c>
      <c r="J1870" s="260">
        <v>19567</v>
      </c>
      <c r="K1870" s="38">
        <f t="shared" si="110"/>
        <v>1369690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3"/>
    </row>
    <row r="1871" spans="1:28" ht="15.75" customHeight="1">
      <c r="A1871" s="206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1720</v>
      </c>
      <c r="E1871" s="193">
        <v>40936</v>
      </c>
      <c r="F1871" s="191" t="s">
        <v>1373</v>
      </c>
      <c r="G1871" s="699" t="s">
        <v>1554</v>
      </c>
      <c r="H1871" s="7" t="s">
        <v>1705</v>
      </c>
      <c r="I1871" s="260">
        <v>8</v>
      </c>
      <c r="J1871" s="260">
        <v>20362</v>
      </c>
      <c r="K1871" s="38">
        <f t="shared" si="110"/>
        <v>162896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3"/>
    </row>
    <row r="1872" spans="1:28" ht="15.75" customHeight="1">
      <c r="A1872" s="206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1720</v>
      </c>
      <c r="E1872" s="193">
        <v>40936</v>
      </c>
      <c r="F1872" s="194" t="s">
        <v>660</v>
      </c>
      <c r="G1872" s="699" t="s">
        <v>1554</v>
      </c>
      <c r="H1872" s="7" t="s">
        <v>1705</v>
      </c>
      <c r="I1872" s="260">
        <v>78</v>
      </c>
      <c r="J1872" s="260">
        <v>26573</v>
      </c>
      <c r="K1872" s="38">
        <f t="shared" si="110"/>
        <v>2072694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3"/>
    </row>
    <row r="1873" spans="1:28" ht="15.75" customHeight="1">
      <c r="A1873" s="206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1720</v>
      </c>
      <c r="E1873" s="841">
        <v>40936</v>
      </c>
      <c r="F1873" s="194" t="s">
        <v>663</v>
      </c>
      <c r="G1873" s="498" t="s">
        <v>1554</v>
      </c>
      <c r="H1873" s="7" t="s">
        <v>1705</v>
      </c>
      <c r="I1873" s="264">
        <v>150</v>
      </c>
      <c r="J1873" s="264">
        <v>21434</v>
      </c>
      <c r="K1873" s="38">
        <f t="shared" si="110"/>
        <v>3215100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3"/>
    </row>
    <row r="1874" spans="1:28" ht="15.75" customHeight="1">
      <c r="A1874" s="206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1720</v>
      </c>
      <c r="E1874" s="186">
        <v>40936</v>
      </c>
      <c r="F1874" s="191" t="s">
        <v>1256</v>
      </c>
      <c r="G1874" s="625" t="s">
        <v>1554</v>
      </c>
      <c r="H1874" s="7" t="s">
        <v>1705</v>
      </c>
      <c r="I1874" s="260">
        <v>200</v>
      </c>
      <c r="J1874" s="260">
        <v>25802</v>
      </c>
      <c r="K1874" s="38">
        <f t="shared" si="110"/>
        <v>5160400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3"/>
    </row>
    <row r="1875" spans="1:28" ht="15.75" customHeight="1">
      <c r="A1875" s="206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1720</v>
      </c>
      <c r="E1875" s="193">
        <v>40936</v>
      </c>
      <c r="F1875" s="194" t="s">
        <v>676</v>
      </c>
      <c r="G1875" s="498" t="s">
        <v>1554</v>
      </c>
      <c r="H1875" s="7" t="s">
        <v>1705</v>
      </c>
      <c r="I1875" s="260">
        <v>100</v>
      </c>
      <c r="J1875" s="260">
        <v>13370</v>
      </c>
      <c r="K1875" s="38">
        <f t="shared" si="110"/>
        <v>1337000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3"/>
    </row>
    <row r="1876" spans="1:28" ht="15.75" customHeight="1">
      <c r="A1876" s="206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1720</v>
      </c>
      <c r="E1876" s="193">
        <v>40936</v>
      </c>
      <c r="F1876" s="191" t="s">
        <v>651</v>
      </c>
      <c r="G1876" s="498" t="s">
        <v>1554</v>
      </c>
      <c r="H1876" s="7" t="s">
        <v>1705</v>
      </c>
      <c r="I1876" s="260">
        <v>195</v>
      </c>
      <c r="J1876" s="260">
        <v>20842</v>
      </c>
      <c r="K1876" s="38">
        <f t="shared" si="110"/>
        <v>4064190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3"/>
    </row>
    <row r="1877" spans="1:28" ht="15.75" customHeight="1">
      <c r="A1877" s="206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1720</v>
      </c>
      <c r="E1877" s="193">
        <v>40936</v>
      </c>
      <c r="F1877" s="305" t="s">
        <v>1370</v>
      </c>
      <c r="G1877" s="498" t="s">
        <v>1554</v>
      </c>
      <c r="H1877" s="7" t="s">
        <v>1705</v>
      </c>
      <c r="I1877" s="260">
        <v>183</v>
      </c>
      <c r="J1877" s="260">
        <v>12207</v>
      </c>
      <c r="K1877" s="38">
        <f t="shared" si="110"/>
        <v>2233881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3"/>
    </row>
    <row r="1878" spans="1:28" ht="15.75" customHeight="1">
      <c r="A1878" s="206" t="str">
        <f>IF(B1878&lt;&gt;"",IF(AND(B1878&gt;=_TM1,B1878&lt;=_TM2,OR(TH!L1878="1111",TH!M1878="1111")),TH!D1878,""),"")</f>
        <v/>
      </c>
      <c r="B1878" s="36">
        <f t="shared" si="112"/>
        <v>1</v>
      </c>
      <c r="C1878" s="37">
        <f t="shared" si="109"/>
        <v>40936</v>
      </c>
      <c r="D1878" s="37" t="s">
        <v>1720</v>
      </c>
      <c r="E1878" s="193">
        <v>40936</v>
      </c>
      <c r="F1878" s="191" t="s">
        <v>617</v>
      </c>
      <c r="G1878" s="498" t="s">
        <v>1554</v>
      </c>
      <c r="H1878" s="7" t="s">
        <v>1705</v>
      </c>
      <c r="I1878" s="260">
        <v>70</v>
      </c>
      <c r="J1878" s="260">
        <v>14875</v>
      </c>
      <c r="K1878" s="38">
        <f t="shared" si="110"/>
        <v>1041250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3"/>
    </row>
    <row r="1879" spans="1:28" ht="15.75" customHeight="1">
      <c r="A1879" s="206" t="str">
        <f>IF(B1879&lt;&gt;"",IF(AND(B1879&gt;=_TM1,B1879&lt;=_TM2,OR(TH!L1879="1111",TH!M1879="1111")),TH!D1879,""),"")</f>
        <v/>
      </c>
      <c r="B1879" s="36">
        <f t="shared" si="112"/>
        <v>1</v>
      </c>
      <c r="C1879" s="37">
        <f t="shared" si="109"/>
        <v>40936</v>
      </c>
      <c r="D1879" s="37" t="s">
        <v>1720</v>
      </c>
      <c r="E1879" s="193">
        <v>40936</v>
      </c>
      <c r="F1879" s="191" t="s">
        <v>1375</v>
      </c>
      <c r="G1879" s="498" t="s">
        <v>1554</v>
      </c>
      <c r="H1879" s="7" t="s">
        <v>1705</v>
      </c>
      <c r="I1879" s="260">
        <v>80</v>
      </c>
      <c r="J1879" s="260">
        <v>19567</v>
      </c>
      <c r="K1879" s="38">
        <f t="shared" si="110"/>
        <v>1565360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3"/>
    </row>
    <row r="1880" spans="1:28" ht="15.75" customHeight="1">
      <c r="A1880" s="206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si="109"/>
        <v>40943</v>
      </c>
      <c r="D1880" s="37" t="s">
        <v>1721</v>
      </c>
      <c r="E1880" s="193">
        <v>40943</v>
      </c>
      <c r="F1880" s="191" t="s">
        <v>637</v>
      </c>
      <c r="G1880" s="498" t="s">
        <v>933</v>
      </c>
      <c r="H1880" s="7" t="s">
        <v>1705</v>
      </c>
      <c r="I1880" s="260">
        <v>503</v>
      </c>
      <c r="J1880" s="260">
        <v>20511</v>
      </c>
      <c r="K1880" s="38">
        <f t="shared" si="110"/>
        <v>10317033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3"/>
    </row>
    <row r="1881" spans="1:28" ht="15.75" customHeight="1">
      <c r="A1881" s="206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09"/>
        <v>40943</v>
      </c>
      <c r="D1881" s="37" t="s">
        <v>1721</v>
      </c>
      <c r="E1881" s="193">
        <v>40943</v>
      </c>
      <c r="F1881" s="191" t="s">
        <v>1367</v>
      </c>
      <c r="G1881" s="498" t="s">
        <v>933</v>
      </c>
      <c r="H1881" s="7" t="s">
        <v>1705</v>
      </c>
      <c r="I1881" s="260">
        <v>100</v>
      </c>
      <c r="J1881" s="260">
        <v>21766</v>
      </c>
      <c r="K1881" s="38">
        <f t="shared" si="110"/>
        <v>2176600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3"/>
    </row>
    <row r="1882" spans="1:28" ht="15.75" customHeight="1">
      <c r="A1882" s="206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ref="C1882:C1945" si="113">E1882</f>
        <v>40943</v>
      </c>
      <c r="D1882" s="37" t="s">
        <v>1721</v>
      </c>
      <c r="E1882" s="193">
        <v>40943</v>
      </c>
      <c r="F1882" s="191" t="s">
        <v>1253</v>
      </c>
      <c r="G1882" s="498" t="s">
        <v>933</v>
      </c>
      <c r="H1882" s="7" t="s">
        <v>1705</v>
      </c>
      <c r="I1882" s="260">
        <v>300</v>
      </c>
      <c r="J1882" s="260">
        <v>20255</v>
      </c>
      <c r="K1882" s="38">
        <f t="shared" ref="K1882:K1945" si="114">ROUND(I1882*J1882,0)</f>
        <v>6076500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3"/>
    </row>
    <row r="1883" spans="1:28" ht="15.75" customHeight="1">
      <c r="A1883" s="206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40943</v>
      </c>
      <c r="D1883" s="37" t="s">
        <v>1721</v>
      </c>
      <c r="E1883" s="193">
        <v>40943</v>
      </c>
      <c r="F1883" s="305" t="s">
        <v>1368</v>
      </c>
      <c r="G1883" s="498" t="s">
        <v>933</v>
      </c>
      <c r="H1883" s="7" t="s">
        <v>1705</v>
      </c>
      <c r="I1883" s="260">
        <v>20</v>
      </c>
      <c r="J1883" s="260">
        <v>8768</v>
      </c>
      <c r="K1883" s="38">
        <f t="shared" si="114"/>
        <v>175360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3"/>
    </row>
    <row r="1884" spans="1:28" ht="15.75" customHeight="1">
      <c r="A1884" s="206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40943</v>
      </c>
      <c r="D1884" s="37" t="s">
        <v>1721</v>
      </c>
      <c r="E1884" s="193">
        <v>40943</v>
      </c>
      <c r="F1884" s="305" t="s">
        <v>1368</v>
      </c>
      <c r="G1884" s="498" t="s">
        <v>933</v>
      </c>
      <c r="H1884" s="7" t="s">
        <v>1705</v>
      </c>
      <c r="I1884" s="260">
        <v>20</v>
      </c>
      <c r="J1884" s="260">
        <v>8768</v>
      </c>
      <c r="K1884" s="38">
        <f t="shared" si="114"/>
        <v>175360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3"/>
    </row>
    <row r="1885" spans="1:28" ht="15.75" customHeight="1">
      <c r="A1885" s="206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40950</v>
      </c>
      <c r="D1885" s="37" t="s">
        <v>1722</v>
      </c>
      <c r="E1885" s="193">
        <v>40950</v>
      </c>
      <c r="F1885" s="191" t="s">
        <v>1250</v>
      </c>
      <c r="G1885" s="498" t="s">
        <v>937</v>
      </c>
      <c r="H1885" s="7" t="s">
        <v>1705</v>
      </c>
      <c r="I1885" s="260">
        <v>140</v>
      </c>
      <c r="J1885" s="260">
        <v>20059</v>
      </c>
      <c r="K1885" s="38">
        <f t="shared" si="114"/>
        <v>2808260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3"/>
    </row>
    <row r="1886" spans="1:28" ht="15.75" customHeight="1">
      <c r="A1886" s="206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40950</v>
      </c>
      <c r="D1886" s="37" t="s">
        <v>1722</v>
      </c>
      <c r="E1886" s="193">
        <v>40950</v>
      </c>
      <c r="F1886" s="191" t="s">
        <v>605</v>
      </c>
      <c r="G1886" s="498" t="s">
        <v>1555</v>
      </c>
      <c r="H1886" s="7" t="s">
        <v>1705</v>
      </c>
      <c r="I1886" s="260">
        <v>509</v>
      </c>
      <c r="J1886" s="260">
        <v>13372</v>
      </c>
      <c r="K1886" s="38">
        <f t="shared" si="114"/>
        <v>6806348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3"/>
    </row>
    <row r="1887" spans="1:28" ht="15.75" customHeight="1">
      <c r="A1887" s="206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40953</v>
      </c>
      <c r="D1887" s="37" t="s">
        <v>1723</v>
      </c>
      <c r="E1887" s="193">
        <v>40953</v>
      </c>
      <c r="F1887" s="194" t="s">
        <v>668</v>
      </c>
      <c r="G1887" s="498" t="s">
        <v>938</v>
      </c>
      <c r="H1887" s="7" t="s">
        <v>1705</v>
      </c>
      <c r="I1887" s="260">
        <v>254</v>
      </c>
      <c r="J1887" s="260">
        <v>16565</v>
      </c>
      <c r="K1887" s="38">
        <f t="shared" si="114"/>
        <v>4207510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3"/>
    </row>
    <row r="1888" spans="1:28" ht="15.75" customHeight="1">
      <c r="A1888" s="206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40956</v>
      </c>
      <c r="D1888" s="37" t="s">
        <v>1724</v>
      </c>
      <c r="E1888" s="193">
        <v>40956</v>
      </c>
      <c r="F1888" s="191" t="s">
        <v>632</v>
      </c>
      <c r="G1888" s="498" t="s">
        <v>1556</v>
      </c>
      <c r="H1888" s="7" t="s">
        <v>1705</v>
      </c>
      <c r="I1888" s="260">
        <v>274</v>
      </c>
      <c r="J1888" s="260">
        <v>26146</v>
      </c>
      <c r="K1888" s="38">
        <f t="shared" si="114"/>
        <v>7164004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3"/>
    </row>
    <row r="1889" spans="1:28" ht="15.75" customHeight="1">
      <c r="A1889" s="206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40956</v>
      </c>
      <c r="D1889" s="37" t="s">
        <v>1724</v>
      </c>
      <c r="E1889" s="193">
        <v>40956</v>
      </c>
      <c r="F1889" s="305" t="s">
        <v>1252</v>
      </c>
      <c r="G1889" s="498" t="s">
        <v>1556</v>
      </c>
      <c r="H1889" s="7" t="s">
        <v>1705</v>
      </c>
      <c r="I1889" s="260">
        <v>493</v>
      </c>
      <c r="J1889" s="260">
        <v>31364</v>
      </c>
      <c r="K1889" s="38">
        <f t="shared" si="114"/>
        <v>15462452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3"/>
    </row>
    <row r="1890" spans="1:28" ht="15.75" customHeight="1">
      <c r="A1890" s="206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40959</v>
      </c>
      <c r="D1890" s="37" t="s">
        <v>1725</v>
      </c>
      <c r="E1890" s="186">
        <v>40959</v>
      </c>
      <c r="F1890" s="191" t="s">
        <v>1375</v>
      </c>
      <c r="G1890" s="625" t="s">
        <v>939</v>
      </c>
      <c r="H1890" s="7" t="s">
        <v>1705</v>
      </c>
      <c r="I1890" s="260">
        <v>75</v>
      </c>
      <c r="J1890" s="260">
        <v>19567</v>
      </c>
      <c r="K1890" s="38">
        <f t="shared" si="114"/>
        <v>1467525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3"/>
    </row>
    <row r="1891" spans="1:28" ht="15.75" customHeight="1">
      <c r="A1891" s="206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40960</v>
      </c>
      <c r="D1891" s="37" t="s">
        <v>1726</v>
      </c>
      <c r="E1891" s="186">
        <v>40960</v>
      </c>
      <c r="F1891" s="191" t="s">
        <v>653</v>
      </c>
      <c r="G1891" s="625" t="s">
        <v>1560</v>
      </c>
      <c r="H1891" s="7" t="s">
        <v>1705</v>
      </c>
      <c r="I1891" s="260">
        <v>98</v>
      </c>
      <c r="J1891" s="260">
        <v>19086</v>
      </c>
      <c r="K1891" s="38">
        <f t="shared" si="114"/>
        <v>1870428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3"/>
    </row>
    <row r="1892" spans="1:28" ht="15.75" customHeight="1">
      <c r="A1892" s="206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40960</v>
      </c>
      <c r="D1892" s="37" t="s">
        <v>1726</v>
      </c>
      <c r="E1892" s="186">
        <v>40960</v>
      </c>
      <c r="F1892" s="191" t="s">
        <v>654</v>
      </c>
      <c r="G1892" s="625" t="s">
        <v>1560</v>
      </c>
      <c r="H1892" s="7" t="s">
        <v>1705</v>
      </c>
      <c r="I1892" s="260">
        <v>200</v>
      </c>
      <c r="J1892" s="260">
        <v>571</v>
      </c>
      <c r="K1892" s="38">
        <f t="shared" si="114"/>
        <v>114200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3"/>
    </row>
    <row r="1893" spans="1:28" ht="15.75" customHeight="1">
      <c r="A1893" s="206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1727</v>
      </c>
      <c r="E1893" s="186">
        <v>40962</v>
      </c>
      <c r="F1893" s="191" t="s">
        <v>1373</v>
      </c>
      <c r="G1893" s="625" t="s">
        <v>1497</v>
      </c>
      <c r="H1893" s="7" t="s">
        <v>1705</v>
      </c>
      <c r="I1893" s="260">
        <v>430</v>
      </c>
      <c r="J1893" s="260">
        <v>20362</v>
      </c>
      <c r="K1893" s="38">
        <f t="shared" si="114"/>
        <v>8755660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3"/>
    </row>
    <row r="1894" spans="1:28" ht="15.75" customHeight="1">
      <c r="A1894" s="206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1727</v>
      </c>
      <c r="E1894" s="193">
        <v>40962</v>
      </c>
      <c r="F1894" s="194" t="s">
        <v>671</v>
      </c>
      <c r="G1894" s="498" t="s">
        <v>1497</v>
      </c>
      <c r="H1894" s="7" t="s">
        <v>1705</v>
      </c>
      <c r="I1894" s="260">
        <v>1</v>
      </c>
      <c r="J1894" s="260">
        <v>8555</v>
      </c>
      <c r="K1894" s="38">
        <f t="shared" si="114"/>
        <v>8555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3"/>
    </row>
    <row r="1895" spans="1:28" ht="15.75" customHeight="1">
      <c r="A1895" s="206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1727</v>
      </c>
      <c r="E1895" s="193">
        <v>40962</v>
      </c>
      <c r="F1895" s="194" t="s">
        <v>671</v>
      </c>
      <c r="G1895" s="498" t="s">
        <v>1497</v>
      </c>
      <c r="H1895" s="7" t="s">
        <v>1705</v>
      </c>
      <c r="I1895" s="260">
        <v>3</v>
      </c>
      <c r="J1895" s="260">
        <v>8554</v>
      </c>
      <c r="K1895" s="38">
        <f t="shared" si="114"/>
        <v>25662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3"/>
    </row>
    <row r="1896" spans="1:28" ht="15.75" customHeight="1">
      <c r="A1896" s="206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1727</v>
      </c>
      <c r="E1896" s="193">
        <v>40962</v>
      </c>
      <c r="F1896" s="194" t="s">
        <v>671</v>
      </c>
      <c r="G1896" s="498" t="s">
        <v>1497</v>
      </c>
      <c r="H1896" s="7" t="s">
        <v>1705</v>
      </c>
      <c r="I1896" s="260">
        <v>0.5</v>
      </c>
      <c r="J1896" s="260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3"/>
    </row>
    <row r="1897" spans="1:28" ht="15.75" customHeight="1">
      <c r="A1897" s="206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1727</v>
      </c>
      <c r="E1897" s="193">
        <v>40962</v>
      </c>
      <c r="F1897" s="194" t="s">
        <v>671</v>
      </c>
      <c r="G1897" s="498" t="s">
        <v>1497</v>
      </c>
      <c r="H1897" s="7" t="s">
        <v>1705</v>
      </c>
      <c r="I1897" s="260">
        <v>1</v>
      </c>
      <c r="J1897" s="260">
        <v>8555</v>
      </c>
      <c r="K1897" s="38">
        <f t="shared" si="114"/>
        <v>8555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3"/>
    </row>
    <row r="1898" spans="1:28" ht="15.75" customHeight="1">
      <c r="A1898" s="206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1727</v>
      </c>
      <c r="E1898" s="193">
        <v>40962</v>
      </c>
      <c r="F1898" s="194" t="s">
        <v>671</v>
      </c>
      <c r="G1898" s="498" t="s">
        <v>1497</v>
      </c>
      <c r="H1898" s="7" t="s">
        <v>1705</v>
      </c>
      <c r="I1898" s="260">
        <v>0.5</v>
      </c>
      <c r="J1898" s="260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3"/>
    </row>
    <row r="1899" spans="1:28" ht="15.75" customHeight="1">
      <c r="A1899" s="206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1727</v>
      </c>
      <c r="E1899" s="193">
        <v>40962</v>
      </c>
      <c r="F1899" s="194" t="s">
        <v>671</v>
      </c>
      <c r="G1899" s="498" t="s">
        <v>1497</v>
      </c>
      <c r="H1899" s="7" t="s">
        <v>1705</v>
      </c>
      <c r="I1899" s="260">
        <v>0.5</v>
      </c>
      <c r="J1899" s="260">
        <v>8555</v>
      </c>
      <c r="K1899" s="38">
        <f t="shared" si="114"/>
        <v>4278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3"/>
    </row>
    <row r="1900" spans="1:28" ht="15.75" customHeight="1">
      <c r="A1900" s="206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1727</v>
      </c>
      <c r="E1900" s="193">
        <v>40962</v>
      </c>
      <c r="F1900" s="194" t="s">
        <v>671</v>
      </c>
      <c r="G1900" s="498" t="s">
        <v>1497</v>
      </c>
      <c r="H1900" s="7" t="s">
        <v>1705</v>
      </c>
      <c r="I1900" s="260">
        <v>0.5</v>
      </c>
      <c r="J1900" s="260">
        <v>8555</v>
      </c>
      <c r="K1900" s="38">
        <f t="shared" si="114"/>
        <v>4278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3"/>
    </row>
    <row r="1901" spans="1:28" ht="15.75" customHeight="1">
      <c r="A1901" s="206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1727</v>
      </c>
      <c r="E1901" s="193">
        <v>40962</v>
      </c>
      <c r="F1901" s="191" t="s">
        <v>1375</v>
      </c>
      <c r="G1901" s="498" t="s">
        <v>1497</v>
      </c>
      <c r="H1901" s="7" t="s">
        <v>1705</v>
      </c>
      <c r="I1901" s="260">
        <v>60</v>
      </c>
      <c r="J1901" s="260">
        <v>19567</v>
      </c>
      <c r="K1901" s="38">
        <f t="shared" si="114"/>
        <v>1174020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3"/>
    </row>
    <row r="1902" spans="1:28" ht="15.75" customHeight="1">
      <c r="A1902" s="206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1727</v>
      </c>
      <c r="E1902" s="193">
        <v>40962</v>
      </c>
      <c r="F1902" s="305" t="s">
        <v>1245</v>
      </c>
      <c r="G1902" s="498" t="s">
        <v>1497</v>
      </c>
      <c r="H1902" s="7" t="s">
        <v>1705</v>
      </c>
      <c r="I1902" s="260">
        <v>175</v>
      </c>
      <c r="J1902" s="260">
        <v>17533</v>
      </c>
      <c r="K1902" s="38">
        <f t="shared" si="114"/>
        <v>3068275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3"/>
    </row>
    <row r="1903" spans="1:28" ht="15.75" customHeight="1">
      <c r="A1903" s="206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1727</v>
      </c>
      <c r="E1903" s="193">
        <v>40962</v>
      </c>
      <c r="F1903" s="191" t="s">
        <v>1376</v>
      </c>
      <c r="G1903" s="498" t="s">
        <v>1497</v>
      </c>
      <c r="H1903" s="7" t="s">
        <v>1705</v>
      </c>
      <c r="I1903" s="260">
        <v>165</v>
      </c>
      <c r="J1903" s="260">
        <v>23783</v>
      </c>
      <c r="K1903" s="38">
        <f t="shared" si="114"/>
        <v>3924195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3"/>
    </row>
    <row r="1904" spans="1:28" ht="15.75" customHeight="1">
      <c r="A1904" s="206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1727</v>
      </c>
      <c r="E1904" s="193">
        <v>40962</v>
      </c>
      <c r="F1904" s="194" t="s">
        <v>1242</v>
      </c>
      <c r="G1904" s="498" t="s">
        <v>1497</v>
      </c>
      <c r="H1904" s="7" t="s">
        <v>1705</v>
      </c>
      <c r="I1904" s="260">
        <v>6</v>
      </c>
      <c r="J1904" s="260">
        <v>17374</v>
      </c>
      <c r="K1904" s="38">
        <f t="shared" si="114"/>
        <v>104244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3"/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1727</v>
      </c>
      <c r="E1905" s="193">
        <v>40962</v>
      </c>
      <c r="F1905" s="194" t="s">
        <v>671</v>
      </c>
      <c r="G1905" s="498" t="s">
        <v>1497</v>
      </c>
      <c r="H1905" s="7" t="s">
        <v>1705</v>
      </c>
      <c r="I1905" s="260">
        <v>10</v>
      </c>
      <c r="J1905" s="260">
        <v>8555</v>
      </c>
      <c r="K1905" s="38">
        <f t="shared" si="114"/>
        <v>85550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3"/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1727</v>
      </c>
      <c r="E1906" s="193">
        <v>40962</v>
      </c>
      <c r="F1906" s="191" t="s">
        <v>1258</v>
      </c>
      <c r="G1906" s="498" t="s">
        <v>1497</v>
      </c>
      <c r="H1906" s="7" t="s">
        <v>1705</v>
      </c>
      <c r="I1906" s="260">
        <v>10</v>
      </c>
      <c r="J1906" s="260">
        <v>19004</v>
      </c>
      <c r="K1906" s="38">
        <f t="shared" si="114"/>
        <v>190040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3"/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>
        <f t="shared" si="112"/>
        <v>2</v>
      </c>
      <c r="C1907" s="37">
        <f t="shared" si="113"/>
        <v>40962</v>
      </c>
      <c r="D1907" s="37" t="s">
        <v>1727</v>
      </c>
      <c r="E1907" s="193">
        <v>40962</v>
      </c>
      <c r="F1907" s="191" t="s">
        <v>1375</v>
      </c>
      <c r="G1907" s="498" t="s">
        <v>1497</v>
      </c>
      <c r="H1907" s="7" t="s">
        <v>1705</v>
      </c>
      <c r="I1907" s="260">
        <v>35</v>
      </c>
      <c r="J1907" s="260">
        <v>19567</v>
      </c>
      <c r="K1907" s="38">
        <f t="shared" si="114"/>
        <v>684845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3"/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>
        <f t="shared" si="112"/>
        <v>2</v>
      </c>
      <c r="C1908" s="37">
        <f t="shared" si="113"/>
        <v>40962</v>
      </c>
      <c r="D1908" s="37" t="s">
        <v>1727</v>
      </c>
      <c r="E1908" s="193">
        <v>40962</v>
      </c>
      <c r="F1908" s="194" t="s">
        <v>671</v>
      </c>
      <c r="G1908" s="498" t="s">
        <v>1497</v>
      </c>
      <c r="H1908" s="7" t="s">
        <v>1705</v>
      </c>
      <c r="I1908" s="260">
        <v>13</v>
      </c>
      <c r="J1908" s="260">
        <v>8555</v>
      </c>
      <c r="K1908" s="38">
        <f t="shared" si="114"/>
        <v>111215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3"/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>
        <f t="shared" si="112"/>
        <v>2</v>
      </c>
      <c r="C1909" s="37">
        <f t="shared" si="113"/>
        <v>40962</v>
      </c>
      <c r="D1909" s="37" t="s">
        <v>1727</v>
      </c>
      <c r="E1909" s="193">
        <v>40962</v>
      </c>
      <c r="F1909" s="191" t="s">
        <v>1248</v>
      </c>
      <c r="G1909" s="498" t="s">
        <v>1497</v>
      </c>
      <c r="H1909" s="7" t="s">
        <v>1705</v>
      </c>
      <c r="I1909" s="260">
        <v>28</v>
      </c>
      <c r="J1909" s="260">
        <v>11435</v>
      </c>
      <c r="K1909" s="38">
        <f t="shared" si="114"/>
        <v>320180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7"/>
      <c r="AB1909" s="213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>
        <f t="shared" si="112"/>
        <v>2</v>
      </c>
      <c r="C1910" s="37">
        <f t="shared" si="113"/>
        <v>40962</v>
      </c>
      <c r="D1910" s="37" t="s">
        <v>1727</v>
      </c>
      <c r="E1910" s="193">
        <v>40962</v>
      </c>
      <c r="F1910" s="191" t="s">
        <v>1373</v>
      </c>
      <c r="G1910" s="498" t="s">
        <v>1497</v>
      </c>
      <c r="H1910" s="7" t="s">
        <v>1705</v>
      </c>
      <c r="I1910" s="260">
        <v>14</v>
      </c>
      <c r="J1910" s="260">
        <v>20362</v>
      </c>
      <c r="K1910" s="38">
        <f t="shared" si="114"/>
        <v>285068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7"/>
      <c r="AB1910" s="213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>
        <f t="shared" si="112"/>
        <v>2</v>
      </c>
      <c r="C1911" s="37">
        <f t="shared" si="113"/>
        <v>40962</v>
      </c>
      <c r="D1911" s="37" t="s">
        <v>1727</v>
      </c>
      <c r="E1911" s="193">
        <v>40962</v>
      </c>
      <c r="F1911" s="194" t="s">
        <v>671</v>
      </c>
      <c r="G1911" s="498" t="s">
        <v>1497</v>
      </c>
      <c r="H1911" s="7" t="s">
        <v>1705</v>
      </c>
      <c r="I1911" s="260">
        <v>3.5</v>
      </c>
      <c r="J1911" s="260">
        <v>8555</v>
      </c>
      <c r="K1911" s="38">
        <f t="shared" si="114"/>
        <v>29943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7"/>
      <c r="AB1911" s="213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>
        <f t="shared" si="112"/>
        <v>2</v>
      </c>
      <c r="C1912" s="37">
        <f t="shared" si="113"/>
        <v>40962</v>
      </c>
      <c r="D1912" s="37" t="s">
        <v>1727</v>
      </c>
      <c r="E1912" s="193">
        <v>40962</v>
      </c>
      <c r="F1912" s="194" t="s">
        <v>671</v>
      </c>
      <c r="G1912" s="498" t="s">
        <v>1497</v>
      </c>
      <c r="H1912" s="7" t="s">
        <v>1705</v>
      </c>
      <c r="I1912" s="260">
        <v>2.5</v>
      </c>
      <c r="J1912" s="260">
        <v>8555</v>
      </c>
      <c r="K1912" s="38">
        <f t="shared" si="114"/>
        <v>21388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7"/>
      <c r="AB1912" s="213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>
        <f t="shared" si="112"/>
        <v>2</v>
      </c>
      <c r="C1913" s="37">
        <f t="shared" si="113"/>
        <v>40962</v>
      </c>
      <c r="D1913" s="37" t="s">
        <v>1727</v>
      </c>
      <c r="E1913" s="193">
        <v>40962</v>
      </c>
      <c r="F1913" s="194" t="s">
        <v>1242</v>
      </c>
      <c r="G1913" s="498" t="s">
        <v>1497</v>
      </c>
      <c r="H1913" s="7" t="s">
        <v>1705</v>
      </c>
      <c r="I1913" s="260">
        <v>2</v>
      </c>
      <c r="J1913" s="260">
        <v>17374</v>
      </c>
      <c r="K1913" s="38">
        <f t="shared" si="114"/>
        <v>34748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>x</v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7"/>
      <c r="AB1913" s="213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>
        <f t="shared" si="112"/>
        <v>2</v>
      </c>
      <c r="C1914" s="37">
        <f t="shared" si="113"/>
        <v>40962</v>
      </c>
      <c r="D1914" s="37" t="s">
        <v>1727</v>
      </c>
      <c r="E1914" s="193">
        <v>40962</v>
      </c>
      <c r="F1914" s="194" t="s">
        <v>671</v>
      </c>
      <c r="G1914" s="498" t="s">
        <v>1497</v>
      </c>
      <c r="H1914" s="7" t="s">
        <v>1705</v>
      </c>
      <c r="I1914" s="260">
        <v>1</v>
      </c>
      <c r="J1914" s="260">
        <v>8555</v>
      </c>
      <c r="K1914" s="38">
        <f t="shared" si="114"/>
        <v>8555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7"/>
      <c r="AB1914" s="213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>
        <f t="shared" si="112"/>
        <v>2</v>
      </c>
      <c r="C1915" s="37">
        <f t="shared" si="113"/>
        <v>40962</v>
      </c>
      <c r="D1915" s="37" t="s">
        <v>1727</v>
      </c>
      <c r="E1915" s="193">
        <v>40962</v>
      </c>
      <c r="F1915" s="191" t="s">
        <v>618</v>
      </c>
      <c r="G1915" s="498" t="s">
        <v>1497</v>
      </c>
      <c r="H1915" s="7" t="s">
        <v>1705</v>
      </c>
      <c r="I1915" s="260">
        <v>4</v>
      </c>
      <c r="J1915" s="260">
        <v>15385</v>
      </c>
      <c r="K1915" s="38">
        <f t="shared" si="114"/>
        <v>61540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7"/>
      <c r="AB1915" s="213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>
        <f t="shared" si="112"/>
        <v>2</v>
      </c>
      <c r="C1916" s="37">
        <f t="shared" si="113"/>
        <v>40962</v>
      </c>
      <c r="D1916" s="37" t="s">
        <v>1727</v>
      </c>
      <c r="E1916" s="193">
        <v>40962</v>
      </c>
      <c r="F1916" s="191" t="s">
        <v>618</v>
      </c>
      <c r="G1916" s="498" t="s">
        <v>1497</v>
      </c>
      <c r="H1916" s="7" t="s">
        <v>1705</v>
      </c>
      <c r="I1916" s="260">
        <v>4</v>
      </c>
      <c r="J1916" s="260">
        <v>15385</v>
      </c>
      <c r="K1916" s="38">
        <f t="shared" si="114"/>
        <v>61540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7"/>
      <c r="AB1916" s="213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>
        <f t="shared" si="112"/>
        <v>2</v>
      </c>
      <c r="C1917" s="37">
        <f t="shared" si="113"/>
        <v>40962</v>
      </c>
      <c r="D1917" s="37" t="s">
        <v>1727</v>
      </c>
      <c r="E1917" s="193">
        <v>40962</v>
      </c>
      <c r="F1917" s="191" t="s">
        <v>618</v>
      </c>
      <c r="G1917" s="498" t="s">
        <v>1497</v>
      </c>
      <c r="H1917" s="7" t="s">
        <v>1705</v>
      </c>
      <c r="I1917" s="260">
        <v>10</v>
      </c>
      <c r="J1917" s="260">
        <v>15385</v>
      </c>
      <c r="K1917" s="38">
        <f t="shared" si="114"/>
        <v>153850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7"/>
      <c r="AB1917" s="213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>
        <f t="shared" si="112"/>
        <v>2</v>
      </c>
      <c r="C1918" s="37">
        <f t="shared" si="113"/>
        <v>40962</v>
      </c>
      <c r="D1918" s="37" t="s">
        <v>1727</v>
      </c>
      <c r="E1918" s="193">
        <v>40962</v>
      </c>
      <c r="F1918" s="194" t="s">
        <v>664</v>
      </c>
      <c r="G1918" s="498" t="s">
        <v>1497</v>
      </c>
      <c r="H1918" s="7" t="s">
        <v>1705</v>
      </c>
      <c r="I1918" s="260">
        <v>270</v>
      </c>
      <c r="J1918" s="260">
        <v>28538</v>
      </c>
      <c r="K1918" s="38">
        <f t="shared" si="114"/>
        <v>7705260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7"/>
      <c r="AB1918" s="213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>
        <f t="shared" si="112"/>
        <v>2</v>
      </c>
      <c r="C1919" s="37">
        <f t="shared" si="113"/>
        <v>40962</v>
      </c>
      <c r="D1919" s="37" t="s">
        <v>1727</v>
      </c>
      <c r="E1919" s="193">
        <v>40962</v>
      </c>
      <c r="F1919" s="191" t="s">
        <v>646</v>
      </c>
      <c r="G1919" s="498" t="s">
        <v>1497</v>
      </c>
      <c r="H1919" s="7" t="s">
        <v>1705</v>
      </c>
      <c r="I1919" s="260">
        <v>80</v>
      </c>
      <c r="J1919" s="260">
        <v>23748</v>
      </c>
      <c r="K1919" s="38">
        <f t="shared" si="114"/>
        <v>1899840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7"/>
      <c r="AB1919" s="213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>
        <f t="shared" si="112"/>
        <v>2</v>
      </c>
      <c r="C1920" s="37">
        <f t="shared" si="113"/>
        <v>40962</v>
      </c>
      <c r="D1920" s="37" t="s">
        <v>1727</v>
      </c>
      <c r="E1920" s="193">
        <v>40962</v>
      </c>
      <c r="F1920" s="191" t="s">
        <v>618</v>
      </c>
      <c r="G1920" s="498" t="s">
        <v>1497</v>
      </c>
      <c r="H1920" s="7" t="s">
        <v>1705</v>
      </c>
      <c r="I1920" s="260">
        <v>2</v>
      </c>
      <c r="J1920" s="260">
        <v>15385</v>
      </c>
      <c r="K1920" s="38">
        <f t="shared" si="114"/>
        <v>30770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7"/>
      <c r="AB1920" s="213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>
        <f t="shared" si="112"/>
        <v>2</v>
      </c>
      <c r="C1921" s="37">
        <f t="shared" si="113"/>
        <v>40965</v>
      </c>
      <c r="D1921" s="37" t="s">
        <v>1728</v>
      </c>
      <c r="E1921" s="193">
        <v>40965</v>
      </c>
      <c r="F1921" s="191" t="s">
        <v>618</v>
      </c>
      <c r="G1921" s="498" t="s">
        <v>1523</v>
      </c>
      <c r="H1921" s="7" t="s">
        <v>1705</v>
      </c>
      <c r="I1921" s="260">
        <v>9</v>
      </c>
      <c r="J1921" s="260">
        <v>15385</v>
      </c>
      <c r="K1921" s="38">
        <f t="shared" si="114"/>
        <v>138465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7"/>
      <c r="AB1921" s="213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>
        <f t="shared" si="112"/>
        <v>2</v>
      </c>
      <c r="C1922" s="37">
        <f t="shared" si="113"/>
        <v>40965</v>
      </c>
      <c r="D1922" s="37" t="s">
        <v>1728</v>
      </c>
      <c r="E1922" s="193">
        <v>40965</v>
      </c>
      <c r="F1922" s="194" t="s">
        <v>671</v>
      </c>
      <c r="G1922" s="498" t="s">
        <v>1523</v>
      </c>
      <c r="H1922" s="7" t="s">
        <v>1705</v>
      </c>
      <c r="I1922" s="260">
        <v>1</v>
      </c>
      <c r="J1922" s="260">
        <v>8555</v>
      </c>
      <c r="K1922" s="38">
        <f t="shared" si="114"/>
        <v>8555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7"/>
      <c r="AB1922" s="213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>
        <f t="shared" si="112"/>
        <v>2</v>
      </c>
      <c r="C1923" s="37">
        <f t="shared" si="113"/>
        <v>40965</v>
      </c>
      <c r="D1923" s="37" t="s">
        <v>1728</v>
      </c>
      <c r="E1923" s="193">
        <v>40965</v>
      </c>
      <c r="F1923" s="194" t="s">
        <v>671</v>
      </c>
      <c r="G1923" s="498" t="s">
        <v>1523</v>
      </c>
      <c r="H1923" s="7" t="s">
        <v>1705</v>
      </c>
      <c r="I1923" s="260">
        <v>1</v>
      </c>
      <c r="J1923" s="260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7"/>
      <c r="AB1923" s="213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>
        <f t="shared" si="112"/>
        <v>2</v>
      </c>
      <c r="C1924" s="37">
        <f t="shared" si="113"/>
        <v>40965</v>
      </c>
      <c r="D1924" s="37" t="s">
        <v>1728</v>
      </c>
      <c r="E1924" s="193">
        <v>40965</v>
      </c>
      <c r="F1924" s="194" t="s">
        <v>671</v>
      </c>
      <c r="G1924" s="498" t="s">
        <v>1523</v>
      </c>
      <c r="H1924" s="7" t="s">
        <v>1705</v>
      </c>
      <c r="I1924" s="260">
        <v>3</v>
      </c>
      <c r="J1924" s="260">
        <v>8555</v>
      </c>
      <c r="K1924" s="38">
        <f t="shared" si="114"/>
        <v>25665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7"/>
      <c r="AB1924" s="213"/>
    </row>
    <row r="1925" spans="1:28" s="857" customFormat="1" ht="15.75" customHeight="1">
      <c r="A1925" s="206" t="str">
        <f>IF(B1925&lt;&gt;"",IF(AND(B1925&gt;=_TM1,B1925&lt;=_TM2,OR(TH!L1925="1111",TH!M1925="1111")),TH!D1925,""),"")</f>
        <v/>
      </c>
      <c r="B1925" s="740">
        <f t="shared" ref="B1925:B1988" si="115">IF(C1925&lt;&gt;"",MONTH(C1925),"")</f>
        <v>2</v>
      </c>
      <c r="C1925" s="37">
        <f t="shared" si="113"/>
        <v>40965</v>
      </c>
      <c r="D1925" s="37" t="s">
        <v>1728</v>
      </c>
      <c r="E1925" s="193">
        <v>40965</v>
      </c>
      <c r="F1925" s="194" t="s">
        <v>671</v>
      </c>
      <c r="G1925" s="498" t="s">
        <v>1523</v>
      </c>
      <c r="H1925" s="7" t="s">
        <v>1705</v>
      </c>
      <c r="I1925" s="260">
        <v>1</v>
      </c>
      <c r="J1925" s="260">
        <v>8555</v>
      </c>
      <c r="K1925" s="38">
        <f t="shared" si="114"/>
        <v>8555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3"/>
    </row>
    <row r="1926" spans="1:28" s="857" customFormat="1" ht="15.75" customHeight="1">
      <c r="A1926" s="206" t="str">
        <f>IF(B1926&lt;&gt;"",IF(AND(B1926&gt;=_TM1,B1926&lt;=_TM2,OR(TH!L1926="1111",TH!M1926="1111")),TH!D1926,""),"")</f>
        <v/>
      </c>
      <c r="B1926" s="740">
        <f t="shared" si="115"/>
        <v>2</v>
      </c>
      <c r="C1926" s="37">
        <f t="shared" si="113"/>
        <v>40965</v>
      </c>
      <c r="D1926" s="37" t="s">
        <v>1728</v>
      </c>
      <c r="E1926" s="193">
        <v>40965</v>
      </c>
      <c r="F1926" s="194" t="s">
        <v>671</v>
      </c>
      <c r="G1926" s="498" t="s">
        <v>1523</v>
      </c>
      <c r="H1926" s="7" t="s">
        <v>1705</v>
      </c>
      <c r="I1926" s="260">
        <v>2</v>
      </c>
      <c r="J1926" s="260">
        <v>8555</v>
      </c>
      <c r="K1926" s="38">
        <f t="shared" si="114"/>
        <v>17110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3"/>
    </row>
    <row r="1927" spans="1:28" s="857" customFormat="1" ht="15.75" customHeight="1">
      <c r="A1927" s="206" t="str">
        <f>IF(B1927&lt;&gt;"",IF(AND(B1927&gt;=_TM1,B1927&lt;=_TM2,OR(TH!L1927="1111",TH!M1927="1111")),TH!D1927,""),"")</f>
        <v/>
      </c>
      <c r="B1927" s="740">
        <f t="shared" si="115"/>
        <v>2</v>
      </c>
      <c r="C1927" s="37">
        <f t="shared" si="113"/>
        <v>40965</v>
      </c>
      <c r="D1927" s="37" t="s">
        <v>1728</v>
      </c>
      <c r="E1927" s="193">
        <v>40965</v>
      </c>
      <c r="F1927" s="194" t="s">
        <v>671</v>
      </c>
      <c r="G1927" s="498" t="s">
        <v>1523</v>
      </c>
      <c r="H1927" s="7" t="s">
        <v>1705</v>
      </c>
      <c r="I1927" s="260">
        <v>2</v>
      </c>
      <c r="J1927" s="260">
        <v>8555</v>
      </c>
      <c r="K1927" s="38">
        <f t="shared" si="114"/>
        <v>17110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3"/>
    </row>
    <row r="1928" spans="1:28" s="857" customFormat="1" ht="15.75" customHeight="1">
      <c r="A1928" s="206" t="str">
        <f>IF(B1928&lt;&gt;"",IF(AND(B1928&gt;=_TM1,B1928&lt;=_TM2,OR(TH!L1928="1111",TH!M1928="1111")),TH!D1928,""),"")</f>
        <v/>
      </c>
      <c r="B1928" s="740">
        <f t="shared" si="115"/>
        <v>2</v>
      </c>
      <c r="C1928" s="37">
        <f t="shared" si="113"/>
        <v>40965</v>
      </c>
      <c r="D1928" s="37" t="s">
        <v>1728</v>
      </c>
      <c r="E1928" s="193">
        <v>40965</v>
      </c>
      <c r="F1928" s="191" t="s">
        <v>608</v>
      </c>
      <c r="G1928" s="498" t="s">
        <v>1523</v>
      </c>
      <c r="H1928" s="7" t="s">
        <v>1705</v>
      </c>
      <c r="I1928" s="260">
        <v>22</v>
      </c>
      <c r="J1928" s="260">
        <v>17626</v>
      </c>
      <c r="K1928" s="38">
        <f t="shared" si="114"/>
        <v>387772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3"/>
    </row>
    <row r="1929" spans="1:28" s="857" customFormat="1" ht="15.75" customHeight="1">
      <c r="A1929" s="206" t="str">
        <f>IF(B1929&lt;&gt;"",IF(AND(B1929&gt;=_TM1,B1929&lt;=_TM2,OR(TH!L1929="1111",TH!M1929="1111")),TH!D1929,""),"")</f>
        <v/>
      </c>
      <c r="B1929" s="740">
        <f t="shared" si="115"/>
        <v>2</v>
      </c>
      <c r="C1929" s="37">
        <f t="shared" si="113"/>
        <v>40965</v>
      </c>
      <c r="D1929" s="37" t="s">
        <v>1728</v>
      </c>
      <c r="E1929" s="193">
        <v>40965</v>
      </c>
      <c r="F1929" s="194" t="s">
        <v>671</v>
      </c>
      <c r="G1929" s="498" t="s">
        <v>1523</v>
      </c>
      <c r="H1929" s="7" t="s">
        <v>1705</v>
      </c>
      <c r="I1929" s="260">
        <v>1</v>
      </c>
      <c r="J1929" s="260">
        <v>8555</v>
      </c>
      <c r="K1929" s="38">
        <f t="shared" si="114"/>
        <v>8555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3"/>
    </row>
    <row r="1930" spans="1:28" s="857" customFormat="1" ht="15.75" customHeight="1">
      <c r="A1930" s="206" t="str">
        <f>IF(B1930&lt;&gt;"",IF(AND(B1930&gt;=_TM1,B1930&lt;=_TM2,OR(TH!L1930="1111",TH!M1930="1111")),TH!D1930,""),"")</f>
        <v/>
      </c>
      <c r="B1930" s="740">
        <f t="shared" si="115"/>
        <v>2</v>
      </c>
      <c r="C1930" s="37">
        <f t="shared" si="113"/>
        <v>40965</v>
      </c>
      <c r="D1930" s="37" t="s">
        <v>1728</v>
      </c>
      <c r="E1930" s="193">
        <v>40965</v>
      </c>
      <c r="F1930" s="191" t="s">
        <v>641</v>
      </c>
      <c r="G1930" s="498" t="s">
        <v>1523</v>
      </c>
      <c r="H1930" s="7" t="s">
        <v>1705</v>
      </c>
      <c r="I1930" s="260">
        <v>30</v>
      </c>
      <c r="J1930" s="260">
        <v>14151</v>
      </c>
      <c r="K1930" s="38">
        <f t="shared" si="114"/>
        <v>424530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3"/>
    </row>
    <row r="1931" spans="1:28" s="857" customFormat="1" ht="15.75" customHeight="1">
      <c r="A1931" s="206" t="str">
        <f>IF(B1931&lt;&gt;"",IF(AND(B1931&gt;=_TM1,B1931&lt;=_TM2,OR(TH!L1931="1111",TH!M1931="1111")),TH!D1931,""),"")</f>
        <v/>
      </c>
      <c r="B1931" s="740">
        <f t="shared" si="115"/>
        <v>2</v>
      </c>
      <c r="C1931" s="37">
        <f t="shared" si="113"/>
        <v>40965</v>
      </c>
      <c r="D1931" s="37" t="s">
        <v>1728</v>
      </c>
      <c r="E1931" s="193">
        <v>40965</v>
      </c>
      <c r="F1931" s="191" t="s">
        <v>1375</v>
      </c>
      <c r="G1931" s="498" t="s">
        <v>1523</v>
      </c>
      <c r="H1931" s="7" t="s">
        <v>1705</v>
      </c>
      <c r="I1931" s="260">
        <v>55</v>
      </c>
      <c r="J1931" s="260">
        <v>19567</v>
      </c>
      <c r="K1931" s="38">
        <f t="shared" si="114"/>
        <v>1076185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3"/>
    </row>
    <row r="1932" spans="1:28" s="857" customFormat="1" ht="15.75" customHeight="1">
      <c r="A1932" s="206" t="str">
        <f>IF(B1932&lt;&gt;"",IF(AND(B1932&gt;=_TM1,B1932&lt;=_TM2,OR(TH!L1932="1111",TH!M1932="1111")),TH!D1932,""),"")</f>
        <v/>
      </c>
      <c r="B1932" s="740">
        <f t="shared" si="115"/>
        <v>2</v>
      </c>
      <c r="C1932" s="37">
        <f t="shared" si="113"/>
        <v>40965</v>
      </c>
      <c r="D1932" s="37" t="s">
        <v>1728</v>
      </c>
      <c r="E1932" s="193">
        <v>40965</v>
      </c>
      <c r="F1932" s="191" t="s">
        <v>1375</v>
      </c>
      <c r="G1932" s="498" t="s">
        <v>1523</v>
      </c>
      <c r="H1932" s="7" t="s">
        <v>1705</v>
      </c>
      <c r="I1932" s="260">
        <v>20</v>
      </c>
      <c r="J1932" s="260">
        <v>19567</v>
      </c>
      <c r="K1932" s="38">
        <f t="shared" si="114"/>
        <v>391340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3"/>
    </row>
    <row r="1933" spans="1:28" s="857" customFormat="1" ht="15.75" customHeight="1">
      <c r="A1933" s="206" t="str">
        <f>IF(B1933&lt;&gt;"",IF(AND(B1933&gt;=_TM1,B1933&lt;=_TM2,OR(TH!L1933="1111",TH!M1933="1111")),TH!D1933,""),"")</f>
        <v/>
      </c>
      <c r="B1933" s="740">
        <f t="shared" si="115"/>
        <v>2</v>
      </c>
      <c r="C1933" s="37">
        <f t="shared" si="113"/>
        <v>40965</v>
      </c>
      <c r="D1933" s="37" t="s">
        <v>1728</v>
      </c>
      <c r="E1933" s="193">
        <v>40965</v>
      </c>
      <c r="F1933" s="191" t="s">
        <v>643</v>
      </c>
      <c r="G1933" s="498" t="s">
        <v>1523</v>
      </c>
      <c r="H1933" s="7" t="s">
        <v>1705</v>
      </c>
      <c r="I1933" s="260">
        <v>350</v>
      </c>
      <c r="J1933" s="260">
        <v>16660</v>
      </c>
      <c r="K1933" s="38">
        <f t="shared" si="114"/>
        <v>5831000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3"/>
    </row>
    <row r="1934" spans="1:28" s="857" customFormat="1" ht="15.75" customHeight="1">
      <c r="A1934" s="206" t="str">
        <f>IF(B1934&lt;&gt;"",IF(AND(B1934&gt;=_TM1,B1934&lt;=_TM2,OR(TH!L1934="1111",TH!M1934="1111")),TH!D1934,""),"")</f>
        <v/>
      </c>
      <c r="B1934" s="740">
        <f t="shared" si="115"/>
        <v>2</v>
      </c>
      <c r="C1934" s="37">
        <f t="shared" si="113"/>
        <v>40965</v>
      </c>
      <c r="D1934" s="37" t="s">
        <v>1728</v>
      </c>
      <c r="E1934" s="193">
        <v>40965</v>
      </c>
      <c r="F1934" s="191" t="s">
        <v>642</v>
      </c>
      <c r="G1934" s="498" t="s">
        <v>1523</v>
      </c>
      <c r="H1934" s="7" t="s">
        <v>1705</v>
      </c>
      <c r="I1934" s="260">
        <v>248</v>
      </c>
      <c r="J1934" s="260">
        <v>22315</v>
      </c>
      <c r="K1934" s="38">
        <f t="shared" si="114"/>
        <v>5534120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3"/>
    </row>
    <row r="1935" spans="1:28" s="857" customFormat="1" ht="15.75" customHeight="1">
      <c r="A1935" s="206" t="str">
        <f>IF(B1935&lt;&gt;"",IF(AND(B1935&gt;=_TM1,B1935&lt;=_TM2,OR(TH!L1935="1111",TH!M1935="1111")),TH!D1935,""),"")</f>
        <v/>
      </c>
      <c r="B1935" s="740">
        <f t="shared" si="115"/>
        <v>2</v>
      </c>
      <c r="C1935" s="37">
        <f t="shared" si="113"/>
        <v>40965</v>
      </c>
      <c r="D1935" s="37" t="s">
        <v>1728</v>
      </c>
      <c r="E1935" s="193">
        <v>40965</v>
      </c>
      <c r="F1935" s="194" t="s">
        <v>1242</v>
      </c>
      <c r="G1935" s="498" t="s">
        <v>1523</v>
      </c>
      <c r="H1935" s="7" t="s">
        <v>1705</v>
      </c>
      <c r="I1935" s="260">
        <v>3</v>
      </c>
      <c r="J1935" s="260">
        <v>17374</v>
      </c>
      <c r="K1935" s="38">
        <f t="shared" si="114"/>
        <v>52122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>x</v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3"/>
    </row>
    <row r="1936" spans="1:28" s="857" customFormat="1" ht="15.75" customHeight="1">
      <c r="A1936" s="206" t="str">
        <f>IF(B1936&lt;&gt;"",IF(AND(B1936&gt;=_TM1,B1936&lt;=_TM2,OR(TH!L1936="1111",TH!M1936="1111")),TH!D1936,""),"")</f>
        <v/>
      </c>
      <c r="B1936" s="740">
        <f t="shared" si="115"/>
        <v>2</v>
      </c>
      <c r="C1936" s="37">
        <f t="shared" si="113"/>
        <v>40965</v>
      </c>
      <c r="D1936" s="37" t="s">
        <v>1728</v>
      </c>
      <c r="E1936" s="193">
        <v>40965</v>
      </c>
      <c r="F1936" s="194" t="s">
        <v>659</v>
      </c>
      <c r="G1936" s="498" t="s">
        <v>1523</v>
      </c>
      <c r="H1936" s="7" t="s">
        <v>1705</v>
      </c>
      <c r="I1936" s="260">
        <v>139</v>
      </c>
      <c r="J1936" s="260">
        <v>28381</v>
      </c>
      <c r="K1936" s="38">
        <f t="shared" si="114"/>
        <v>3944959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3"/>
    </row>
    <row r="1937" spans="1:28" s="857" customFormat="1" ht="15.75" customHeight="1">
      <c r="A1937" s="206" t="str">
        <f>IF(B1937&lt;&gt;"",IF(AND(B1937&gt;=_TM1,B1937&lt;=_TM2,OR(TH!L1937="1111",TH!M1937="1111")),TH!D1937,""),"")</f>
        <v/>
      </c>
      <c r="B1937" s="740">
        <f t="shared" si="115"/>
        <v>2</v>
      </c>
      <c r="C1937" s="37">
        <f t="shared" si="113"/>
        <v>40965</v>
      </c>
      <c r="D1937" s="37" t="s">
        <v>1728</v>
      </c>
      <c r="E1937" s="193">
        <v>40965</v>
      </c>
      <c r="F1937" s="191" t="s">
        <v>644</v>
      </c>
      <c r="G1937" s="498" t="s">
        <v>1523</v>
      </c>
      <c r="H1937" s="7" t="s">
        <v>1705</v>
      </c>
      <c r="I1937" s="260">
        <v>100</v>
      </c>
      <c r="J1937" s="260">
        <v>29155</v>
      </c>
      <c r="K1937" s="38">
        <f t="shared" si="114"/>
        <v>2915500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3"/>
    </row>
    <row r="1938" spans="1:28" s="857" customFormat="1" ht="15.75" customHeight="1">
      <c r="A1938" s="206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1728</v>
      </c>
      <c r="E1938" s="186">
        <v>40965</v>
      </c>
      <c r="F1938" s="191" t="s">
        <v>1375</v>
      </c>
      <c r="G1938" s="625" t="s">
        <v>1523</v>
      </c>
      <c r="H1938" s="7" t="s">
        <v>1705</v>
      </c>
      <c r="I1938" s="260">
        <v>35</v>
      </c>
      <c r="J1938" s="260">
        <v>19567</v>
      </c>
      <c r="K1938" s="38">
        <f t="shared" si="114"/>
        <v>684845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13"/>
    </row>
    <row r="1939" spans="1:28" s="857" customFormat="1" ht="15.75" customHeight="1">
      <c r="A1939" s="206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1728</v>
      </c>
      <c r="E1939" s="186">
        <v>40965</v>
      </c>
      <c r="F1939" s="305" t="s">
        <v>1370</v>
      </c>
      <c r="G1939" s="625" t="s">
        <v>1523</v>
      </c>
      <c r="H1939" s="7" t="s">
        <v>1705</v>
      </c>
      <c r="I1939" s="260">
        <v>40</v>
      </c>
      <c r="J1939" s="260">
        <v>12207</v>
      </c>
      <c r="K1939" s="38">
        <f t="shared" si="114"/>
        <v>488280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13"/>
    </row>
    <row r="1940" spans="1:28" s="857" customFormat="1" ht="15.75" customHeight="1">
      <c r="A1940" s="206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1728</v>
      </c>
      <c r="E1940" s="193">
        <v>40965</v>
      </c>
      <c r="F1940" s="191" t="s">
        <v>1375</v>
      </c>
      <c r="G1940" s="498" t="s">
        <v>1523</v>
      </c>
      <c r="H1940" s="7" t="s">
        <v>1705</v>
      </c>
      <c r="I1940" s="260">
        <v>40</v>
      </c>
      <c r="J1940" s="260">
        <v>19567</v>
      </c>
      <c r="K1940" s="38">
        <f t="shared" si="114"/>
        <v>782680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13"/>
    </row>
    <row r="1941" spans="1:28" s="857" customFormat="1" ht="15.75" customHeight="1">
      <c r="A1941" s="206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1728</v>
      </c>
      <c r="E1941" s="193">
        <v>40965</v>
      </c>
      <c r="F1941" s="194" t="s">
        <v>672</v>
      </c>
      <c r="G1941" s="498" t="s">
        <v>1523</v>
      </c>
      <c r="H1941" s="7" t="s">
        <v>1705</v>
      </c>
      <c r="I1941" s="260">
        <v>118</v>
      </c>
      <c r="J1941" s="260">
        <v>12260</v>
      </c>
      <c r="K1941" s="38">
        <f t="shared" si="114"/>
        <v>1446680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13"/>
    </row>
    <row r="1942" spans="1:28" s="857" customFormat="1" ht="15.75" customHeight="1">
      <c r="A1942" s="206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40965</v>
      </c>
      <c r="D1942" s="37" t="s">
        <v>1728</v>
      </c>
      <c r="E1942" s="193">
        <v>40965</v>
      </c>
      <c r="F1942" s="194" t="s">
        <v>1242</v>
      </c>
      <c r="G1942" s="625" t="s">
        <v>1523</v>
      </c>
      <c r="H1942" s="7" t="s">
        <v>1705</v>
      </c>
      <c r="I1942" s="260">
        <v>1</v>
      </c>
      <c r="J1942" s="260">
        <v>17374</v>
      </c>
      <c r="K1942" s="38">
        <f t="shared" si="114"/>
        <v>17374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13"/>
    </row>
    <row r="1943" spans="1:28" s="857" customFormat="1" ht="15.75" customHeight="1">
      <c r="A1943" s="206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40965</v>
      </c>
      <c r="D1943" s="37" t="s">
        <v>1728</v>
      </c>
      <c r="E1943" s="193">
        <v>40965</v>
      </c>
      <c r="F1943" s="191" t="s">
        <v>648</v>
      </c>
      <c r="G1943" s="625" t="s">
        <v>1523</v>
      </c>
      <c r="H1943" s="7" t="s">
        <v>1705</v>
      </c>
      <c r="I1943" s="260">
        <v>50</v>
      </c>
      <c r="J1943" s="260">
        <v>17443</v>
      </c>
      <c r="K1943" s="38">
        <f t="shared" si="114"/>
        <v>872150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13"/>
    </row>
    <row r="1944" spans="1:28" s="857" customFormat="1" ht="15.75" customHeight="1">
      <c r="A1944" s="206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si="113"/>
        <v>40968</v>
      </c>
      <c r="D1944" s="37" t="s">
        <v>1729</v>
      </c>
      <c r="E1944" s="193">
        <v>40968</v>
      </c>
      <c r="F1944" s="191" t="s">
        <v>1263</v>
      </c>
      <c r="G1944" s="625" t="s">
        <v>941</v>
      </c>
      <c r="H1944" s="7" t="s">
        <v>1705</v>
      </c>
      <c r="I1944" s="260">
        <v>280</v>
      </c>
      <c r="J1944" s="260">
        <v>18840</v>
      </c>
      <c r="K1944" s="38">
        <f t="shared" si="114"/>
        <v>5275200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13"/>
    </row>
    <row r="1945" spans="1:28" s="857" customFormat="1" ht="15.75" customHeight="1">
      <c r="A1945" s="206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3"/>
        <v>40968</v>
      </c>
      <c r="D1945" s="37" t="s">
        <v>1729</v>
      </c>
      <c r="E1945" s="193">
        <v>40968</v>
      </c>
      <c r="F1945" s="191" t="s">
        <v>1262</v>
      </c>
      <c r="G1945" s="498" t="s">
        <v>942</v>
      </c>
      <c r="H1945" s="7" t="s">
        <v>1705</v>
      </c>
      <c r="I1945" s="260">
        <v>55</v>
      </c>
      <c r="J1945" s="260">
        <v>32878</v>
      </c>
      <c r="K1945" s="38">
        <f t="shared" si="114"/>
        <v>1808290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13"/>
    </row>
    <row r="1946" spans="1:28" s="857" customFormat="1" ht="15.75" customHeight="1">
      <c r="A1946" s="206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ref="C1946:C2009" si="116">E1946</f>
        <v>40968</v>
      </c>
      <c r="D1946" s="37" t="s">
        <v>1729</v>
      </c>
      <c r="E1946" s="193">
        <v>40968</v>
      </c>
      <c r="F1946" s="191" t="s">
        <v>1373</v>
      </c>
      <c r="G1946" s="498" t="s">
        <v>942</v>
      </c>
      <c r="H1946" s="7" t="s">
        <v>1705</v>
      </c>
      <c r="I1946" s="260">
        <v>450</v>
      </c>
      <c r="J1946" s="260">
        <v>20362</v>
      </c>
      <c r="K1946" s="38">
        <f t="shared" ref="K1946:K2001" si="117">ROUND(I1946*J1946,0)</f>
        <v>9162900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13"/>
    </row>
    <row r="1947" spans="1:28" s="857" customFormat="1" ht="15.75" customHeight="1">
      <c r="A1947" s="206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1729</v>
      </c>
      <c r="E1947" s="193">
        <v>40968</v>
      </c>
      <c r="F1947" s="191" t="s">
        <v>1259</v>
      </c>
      <c r="G1947" s="498" t="s">
        <v>942</v>
      </c>
      <c r="H1947" s="7" t="s">
        <v>1705</v>
      </c>
      <c r="I1947" s="262">
        <v>20</v>
      </c>
      <c r="J1947" s="262">
        <v>32728</v>
      </c>
      <c r="K1947" s="38">
        <f t="shared" si="117"/>
        <v>654560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13"/>
    </row>
    <row r="1948" spans="1:28" s="857" customFormat="1" ht="15.75" customHeight="1">
      <c r="A1948" s="206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1729</v>
      </c>
      <c r="E1948" s="193">
        <v>40968</v>
      </c>
      <c r="F1948" s="305" t="s">
        <v>1251</v>
      </c>
      <c r="G1948" s="498" t="s">
        <v>942</v>
      </c>
      <c r="H1948" s="7" t="s">
        <v>1705</v>
      </c>
      <c r="I1948" s="260">
        <v>50</v>
      </c>
      <c r="J1948" s="260">
        <v>31451</v>
      </c>
      <c r="K1948" s="38">
        <f t="shared" si="117"/>
        <v>1572550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13"/>
    </row>
    <row r="1949" spans="1:28" s="857" customFormat="1" ht="15.75" customHeight="1">
      <c r="A1949" s="206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1729</v>
      </c>
      <c r="E1949" s="193">
        <v>40968</v>
      </c>
      <c r="F1949" s="191" t="s">
        <v>1249</v>
      </c>
      <c r="G1949" s="498" t="s">
        <v>942</v>
      </c>
      <c r="H1949" s="7" t="s">
        <v>1705</v>
      </c>
      <c r="I1949" s="260">
        <v>100</v>
      </c>
      <c r="J1949" s="260">
        <v>24206</v>
      </c>
      <c r="K1949" s="38">
        <f t="shared" si="117"/>
        <v>2420600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13"/>
    </row>
    <row r="1950" spans="1:28" s="857" customFormat="1" ht="15.75" customHeight="1">
      <c r="A1950" s="206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1729</v>
      </c>
      <c r="E1950" s="193">
        <v>40968</v>
      </c>
      <c r="F1950" s="191" t="s">
        <v>616</v>
      </c>
      <c r="G1950" s="498" t="s">
        <v>942</v>
      </c>
      <c r="H1950" s="7" t="s">
        <v>1705</v>
      </c>
      <c r="I1950" s="260">
        <v>50</v>
      </c>
      <c r="J1950" s="260">
        <v>14161</v>
      </c>
      <c r="K1950" s="38">
        <f t="shared" si="117"/>
        <v>708050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13"/>
    </row>
    <row r="1951" spans="1:28" s="857" customFormat="1" ht="15.75" customHeight="1">
      <c r="A1951" s="206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1729</v>
      </c>
      <c r="E1951" s="193">
        <v>40968</v>
      </c>
      <c r="F1951" s="194" t="s">
        <v>671</v>
      </c>
      <c r="G1951" s="498" t="s">
        <v>942</v>
      </c>
      <c r="H1951" s="7" t="s">
        <v>1705</v>
      </c>
      <c r="I1951" s="260">
        <v>1</v>
      </c>
      <c r="J1951" s="260">
        <v>8555</v>
      </c>
      <c r="K1951" s="38">
        <f t="shared" si="117"/>
        <v>8555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13"/>
    </row>
    <row r="1952" spans="1:28" s="857" customFormat="1" ht="15.75" customHeight="1">
      <c r="A1952" s="206" t="str">
        <f>IF(B1952&lt;&gt;"",IF(AND(B1952&gt;=_TM1,B1952&lt;=_TM2,OR(TH!L1952="1111",TH!M1952="1111")),TH!D1952,""),"")</f>
        <v/>
      </c>
      <c r="B1952" s="36">
        <f t="shared" si="115"/>
        <v>2</v>
      </c>
      <c r="C1952" s="37">
        <f t="shared" si="116"/>
        <v>40968</v>
      </c>
      <c r="D1952" s="37" t="s">
        <v>1729</v>
      </c>
      <c r="E1952" s="193">
        <v>40968</v>
      </c>
      <c r="F1952" s="191" t="s">
        <v>1262</v>
      </c>
      <c r="G1952" s="496" t="s">
        <v>942</v>
      </c>
      <c r="H1952" s="7" t="s">
        <v>1705</v>
      </c>
      <c r="I1952" s="262">
        <v>20</v>
      </c>
      <c r="J1952" s="260">
        <v>32878</v>
      </c>
      <c r="K1952" s="38">
        <f t="shared" si="117"/>
        <v>657560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13"/>
    </row>
    <row r="1953" spans="1:28" s="857" customFormat="1" ht="15.75" customHeight="1">
      <c r="A1953" s="206" t="str">
        <f>IF(B1953&lt;&gt;"",IF(AND(B1953&gt;=_TM1,B1953&lt;=_TM2,OR(TH!L1953="1111",TH!M1953="1111")),TH!D1953,""),"")</f>
        <v/>
      </c>
      <c r="B1953" s="36">
        <f t="shared" si="115"/>
        <v>2</v>
      </c>
      <c r="C1953" s="37">
        <f t="shared" si="116"/>
        <v>40968</v>
      </c>
      <c r="D1953" s="37" t="s">
        <v>1729</v>
      </c>
      <c r="E1953" s="193">
        <v>40968</v>
      </c>
      <c r="F1953" s="305" t="s">
        <v>1368</v>
      </c>
      <c r="G1953" s="496" t="s">
        <v>942</v>
      </c>
      <c r="H1953" s="7" t="s">
        <v>1705</v>
      </c>
      <c r="I1953" s="262">
        <v>26</v>
      </c>
      <c r="J1953" s="260">
        <v>8768</v>
      </c>
      <c r="K1953" s="38">
        <f t="shared" si="117"/>
        <v>227968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13"/>
    </row>
    <row r="1954" spans="1:28" s="857" customFormat="1" ht="15.75" customHeight="1">
      <c r="A1954" s="206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40971</v>
      </c>
      <c r="D1954" s="37" t="s">
        <v>1730</v>
      </c>
      <c r="E1954" s="186">
        <v>40971</v>
      </c>
      <c r="F1954" s="191" t="s">
        <v>612</v>
      </c>
      <c r="G1954" s="625" t="s">
        <v>943</v>
      </c>
      <c r="H1954" s="7" t="s">
        <v>1705</v>
      </c>
      <c r="I1954" s="260">
        <v>85</v>
      </c>
      <c r="J1954" s="260">
        <v>22185</v>
      </c>
      <c r="K1954" s="38">
        <f t="shared" si="117"/>
        <v>1885725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13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40971</v>
      </c>
      <c r="D1955" s="37" t="s">
        <v>1730</v>
      </c>
      <c r="E1955" s="186">
        <v>40971</v>
      </c>
      <c r="F1955" s="191" t="s">
        <v>1379</v>
      </c>
      <c r="G1955" s="625" t="s">
        <v>944</v>
      </c>
      <c r="H1955" s="7" t="s">
        <v>1705</v>
      </c>
      <c r="I1955" s="260">
        <v>100</v>
      </c>
      <c r="J1955" s="260">
        <v>15344</v>
      </c>
      <c r="K1955" s="38">
        <f t="shared" si="117"/>
        <v>1534400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3"/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40974</v>
      </c>
      <c r="D1956" s="37" t="s">
        <v>1731</v>
      </c>
      <c r="E1956" s="193">
        <v>40974</v>
      </c>
      <c r="F1956" s="191" t="s">
        <v>647</v>
      </c>
      <c r="G1956" s="498" t="s">
        <v>945</v>
      </c>
      <c r="H1956" s="7" t="s">
        <v>1705</v>
      </c>
      <c r="I1956" s="260">
        <v>300</v>
      </c>
      <c r="J1956" s="260">
        <v>17763</v>
      </c>
      <c r="K1956" s="38">
        <f t="shared" si="117"/>
        <v>5328900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3"/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1732</v>
      </c>
      <c r="E1957" s="193">
        <v>40975</v>
      </c>
      <c r="F1957" s="305" t="s">
        <v>1368</v>
      </c>
      <c r="G1957" s="498" t="s">
        <v>913</v>
      </c>
      <c r="H1957" s="7" t="s">
        <v>1705</v>
      </c>
      <c r="I1957" s="260">
        <v>11</v>
      </c>
      <c r="J1957" s="260">
        <v>8768</v>
      </c>
      <c r="K1957" s="38">
        <f t="shared" si="117"/>
        <v>96448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3"/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1732</v>
      </c>
      <c r="E1958" s="193">
        <v>40975</v>
      </c>
      <c r="F1958" s="194" t="s">
        <v>664</v>
      </c>
      <c r="G1958" s="498" t="s">
        <v>913</v>
      </c>
      <c r="H1958" s="7" t="s">
        <v>1705</v>
      </c>
      <c r="I1958" s="260">
        <v>208</v>
      </c>
      <c r="J1958" s="260">
        <v>28538</v>
      </c>
      <c r="K1958" s="38">
        <f t="shared" si="117"/>
        <v>5935904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3"/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40975</v>
      </c>
      <c r="D1959" s="37" t="s">
        <v>1732</v>
      </c>
      <c r="E1959" s="193">
        <v>40975</v>
      </c>
      <c r="F1959" s="191" t="s">
        <v>1373</v>
      </c>
      <c r="G1959" s="498" t="s">
        <v>913</v>
      </c>
      <c r="H1959" s="7" t="s">
        <v>1705</v>
      </c>
      <c r="I1959" s="260">
        <v>76</v>
      </c>
      <c r="J1959" s="260">
        <v>20362</v>
      </c>
      <c r="K1959" s="38">
        <f t="shared" si="117"/>
        <v>1547512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3"/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40975</v>
      </c>
      <c r="D1960" s="37" t="s">
        <v>1732</v>
      </c>
      <c r="E1960" s="193">
        <v>40975</v>
      </c>
      <c r="F1960" s="191" t="s">
        <v>649</v>
      </c>
      <c r="G1960" s="498" t="s">
        <v>913</v>
      </c>
      <c r="H1960" s="7" t="s">
        <v>1705</v>
      </c>
      <c r="I1960" s="260">
        <v>50</v>
      </c>
      <c r="J1960" s="260">
        <v>21130</v>
      </c>
      <c r="K1960" s="38">
        <f t="shared" si="117"/>
        <v>1056500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3"/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1733</v>
      </c>
      <c r="E1961" s="193">
        <v>40977</v>
      </c>
      <c r="F1961" s="191" t="s">
        <v>1372</v>
      </c>
      <c r="G1961" s="498" t="s">
        <v>947</v>
      </c>
      <c r="H1961" s="7" t="s">
        <v>1705</v>
      </c>
      <c r="I1961" s="260">
        <v>585</v>
      </c>
      <c r="J1961" s="260">
        <v>14984</v>
      </c>
      <c r="K1961" s="38">
        <f t="shared" si="117"/>
        <v>8765640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3"/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1733</v>
      </c>
      <c r="E1962" s="193">
        <v>40977</v>
      </c>
      <c r="F1962" s="194" t="s">
        <v>662</v>
      </c>
      <c r="G1962" s="498" t="s">
        <v>948</v>
      </c>
      <c r="H1962" s="7" t="s">
        <v>1705</v>
      </c>
      <c r="I1962" s="260">
        <v>225</v>
      </c>
      <c r="J1962" s="260">
        <v>15974</v>
      </c>
      <c r="K1962" s="38">
        <f t="shared" si="117"/>
        <v>3594150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3"/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1733</v>
      </c>
      <c r="E1963" s="193">
        <v>40977</v>
      </c>
      <c r="F1963" s="191" t="s">
        <v>640</v>
      </c>
      <c r="G1963" s="498" t="s">
        <v>948</v>
      </c>
      <c r="H1963" s="7" t="s">
        <v>1705</v>
      </c>
      <c r="I1963" s="260">
        <v>150</v>
      </c>
      <c r="J1963" s="260">
        <v>11554</v>
      </c>
      <c r="K1963" s="38">
        <f t="shared" si="117"/>
        <v>1733100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3"/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1733</v>
      </c>
      <c r="E1964" s="193">
        <v>40977</v>
      </c>
      <c r="F1964" s="191" t="s">
        <v>1248</v>
      </c>
      <c r="G1964" s="498" t="s">
        <v>948</v>
      </c>
      <c r="H1964" s="7" t="s">
        <v>1705</v>
      </c>
      <c r="I1964" s="260">
        <v>28</v>
      </c>
      <c r="J1964" s="260">
        <v>11435</v>
      </c>
      <c r="K1964" s="38">
        <f t="shared" si="117"/>
        <v>320180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3"/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40977</v>
      </c>
      <c r="D1965" s="37" t="s">
        <v>1733</v>
      </c>
      <c r="E1965" s="193">
        <v>40977</v>
      </c>
      <c r="F1965" s="191" t="s">
        <v>1248</v>
      </c>
      <c r="G1965" s="498" t="s">
        <v>948</v>
      </c>
      <c r="H1965" s="7" t="s">
        <v>1705</v>
      </c>
      <c r="I1965" s="260">
        <v>44</v>
      </c>
      <c r="J1965" s="260">
        <v>11435</v>
      </c>
      <c r="K1965" s="38">
        <f t="shared" si="117"/>
        <v>503140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3"/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40977</v>
      </c>
      <c r="D1966" s="37" t="s">
        <v>1733</v>
      </c>
      <c r="E1966" s="193">
        <v>40977</v>
      </c>
      <c r="F1966" s="194" t="s">
        <v>655</v>
      </c>
      <c r="G1966" s="498" t="s">
        <v>948</v>
      </c>
      <c r="H1966" s="7" t="s">
        <v>1705</v>
      </c>
      <c r="I1966" s="260">
        <v>55</v>
      </c>
      <c r="J1966" s="260">
        <v>10819</v>
      </c>
      <c r="K1966" s="38">
        <f t="shared" si="117"/>
        <v>595045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3"/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40985</v>
      </c>
      <c r="D1967" s="37" t="s">
        <v>1734</v>
      </c>
      <c r="E1967" s="193">
        <v>40985</v>
      </c>
      <c r="F1967" s="194" t="s">
        <v>677</v>
      </c>
      <c r="G1967" s="498" t="s">
        <v>950</v>
      </c>
      <c r="H1967" s="7" t="s">
        <v>1705</v>
      </c>
      <c r="I1967" s="260">
        <v>1000</v>
      </c>
      <c r="J1967" s="260">
        <v>10130</v>
      </c>
      <c r="K1967" s="38">
        <f t="shared" si="117"/>
        <v>10130000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3"/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40985</v>
      </c>
      <c r="D1968" s="37" t="s">
        <v>1734</v>
      </c>
      <c r="E1968" s="193">
        <v>40985</v>
      </c>
      <c r="F1968" s="305" t="s">
        <v>1578</v>
      </c>
      <c r="G1968" s="498" t="s">
        <v>950</v>
      </c>
      <c r="H1968" s="7" t="s">
        <v>1705</v>
      </c>
      <c r="I1968" s="260">
        <v>70</v>
      </c>
      <c r="J1968" s="260">
        <v>16925</v>
      </c>
      <c r="K1968" s="38">
        <f t="shared" si="117"/>
        <v>1184750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3"/>
    </row>
    <row r="1969" spans="1:28" ht="15.75" customHeight="1">
      <c r="A1969" s="206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1735</v>
      </c>
      <c r="E1969" s="193">
        <v>40986</v>
      </c>
      <c r="F1969" s="194" t="s">
        <v>670</v>
      </c>
      <c r="G1969" s="498" t="s">
        <v>951</v>
      </c>
      <c r="H1969" s="7" t="s">
        <v>1705</v>
      </c>
      <c r="I1969" s="260">
        <v>760</v>
      </c>
      <c r="J1969" s="260">
        <v>12936</v>
      </c>
      <c r="K1969" s="38">
        <f t="shared" si="117"/>
        <v>9831360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3"/>
    </row>
    <row r="1970" spans="1:28" ht="15.75" customHeight="1">
      <c r="A1970" s="206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1735</v>
      </c>
      <c r="E1970" s="193">
        <v>40986</v>
      </c>
      <c r="F1970" s="191" t="s">
        <v>1375</v>
      </c>
      <c r="G1970" s="498" t="s">
        <v>954</v>
      </c>
      <c r="H1970" s="7" t="s">
        <v>1705</v>
      </c>
      <c r="I1970" s="260">
        <v>210</v>
      </c>
      <c r="J1970" s="260">
        <v>19567</v>
      </c>
      <c r="K1970" s="38">
        <f t="shared" si="117"/>
        <v>4109070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3"/>
    </row>
    <row r="1971" spans="1:28" ht="15.75" customHeight="1">
      <c r="A1971" s="206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40986</v>
      </c>
      <c r="D1971" s="37" t="s">
        <v>1735</v>
      </c>
      <c r="E1971" s="193">
        <v>40986</v>
      </c>
      <c r="F1971" s="305" t="s">
        <v>1368</v>
      </c>
      <c r="G1971" s="498" t="s">
        <v>954</v>
      </c>
      <c r="H1971" s="7" t="s">
        <v>1705</v>
      </c>
      <c r="I1971" s="260">
        <v>55</v>
      </c>
      <c r="J1971" s="260">
        <v>8768</v>
      </c>
      <c r="K1971" s="38">
        <f t="shared" si="117"/>
        <v>482240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3"/>
    </row>
    <row r="1972" spans="1:28" ht="15.75" customHeight="1">
      <c r="A1972" s="206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40986</v>
      </c>
      <c r="D1972" s="37" t="s">
        <v>1735</v>
      </c>
      <c r="E1972" s="193">
        <v>40986</v>
      </c>
      <c r="F1972" s="191" t="s">
        <v>609</v>
      </c>
      <c r="G1972" s="498" t="s">
        <v>956</v>
      </c>
      <c r="H1972" s="7" t="s">
        <v>1705</v>
      </c>
      <c r="I1972" s="260">
        <v>180</v>
      </c>
      <c r="J1972" s="260">
        <v>23610</v>
      </c>
      <c r="K1972" s="38">
        <f t="shared" si="117"/>
        <v>4249800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3"/>
    </row>
    <row r="1973" spans="1:28" ht="15.75" customHeight="1">
      <c r="A1973" s="206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1736</v>
      </c>
      <c r="E1973" s="193">
        <v>40992</v>
      </c>
      <c r="F1973" s="305" t="s">
        <v>1368</v>
      </c>
      <c r="G1973" s="498" t="s">
        <v>957</v>
      </c>
      <c r="H1973" s="7" t="s">
        <v>1705</v>
      </c>
      <c r="I1973" s="260">
        <v>754</v>
      </c>
      <c r="J1973" s="260">
        <v>8768</v>
      </c>
      <c r="K1973" s="38">
        <f t="shared" si="117"/>
        <v>6611072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3"/>
    </row>
    <row r="1974" spans="1:28" ht="15.75" customHeight="1">
      <c r="A1974" s="206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40992</v>
      </c>
      <c r="D1974" s="37" t="s">
        <v>1736</v>
      </c>
      <c r="E1974" s="193">
        <v>40992</v>
      </c>
      <c r="F1974" s="191" t="s">
        <v>614</v>
      </c>
      <c r="G1974" s="498" t="s">
        <v>957</v>
      </c>
      <c r="H1974" s="7" t="s">
        <v>1705</v>
      </c>
      <c r="I1974" s="260">
        <v>35</v>
      </c>
      <c r="J1974" s="260">
        <v>21199</v>
      </c>
      <c r="K1974" s="38">
        <f t="shared" si="117"/>
        <v>741965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3"/>
    </row>
    <row r="1975" spans="1:28" ht="15.75" customHeight="1">
      <c r="A1975" s="206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40992</v>
      </c>
      <c r="D1975" s="37" t="s">
        <v>1736</v>
      </c>
      <c r="E1975" s="193">
        <v>40992</v>
      </c>
      <c r="F1975" s="191" t="s">
        <v>654</v>
      </c>
      <c r="G1975" s="498" t="s">
        <v>957</v>
      </c>
      <c r="H1975" s="7" t="s">
        <v>1705</v>
      </c>
      <c r="I1975" s="260">
        <v>400</v>
      </c>
      <c r="J1975" s="260">
        <v>571</v>
      </c>
      <c r="K1975" s="38">
        <f t="shared" si="117"/>
        <v>228400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3"/>
    </row>
    <row r="1976" spans="1:28" ht="15.75" customHeight="1">
      <c r="A1976" s="206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40993</v>
      </c>
      <c r="D1976" s="37" t="s">
        <v>1737</v>
      </c>
      <c r="E1976" s="193">
        <v>40993</v>
      </c>
      <c r="F1976" s="194" t="s">
        <v>664</v>
      </c>
      <c r="G1976" s="498" t="s">
        <v>958</v>
      </c>
      <c r="H1976" s="7" t="s">
        <v>1705</v>
      </c>
      <c r="I1976" s="260">
        <v>200</v>
      </c>
      <c r="J1976" s="260">
        <v>28538</v>
      </c>
      <c r="K1976" s="38">
        <f t="shared" si="117"/>
        <v>5707600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3"/>
    </row>
    <row r="1977" spans="1:28" ht="15.75" customHeight="1">
      <c r="A1977" s="206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1738</v>
      </c>
      <c r="E1977" s="193">
        <v>40995</v>
      </c>
      <c r="F1977" s="191" t="s">
        <v>1375</v>
      </c>
      <c r="G1977" s="498" t="s">
        <v>960</v>
      </c>
      <c r="H1977" s="7" t="s">
        <v>1705</v>
      </c>
      <c r="I1977" s="260">
        <v>40</v>
      </c>
      <c r="J1977" s="260">
        <v>19567</v>
      </c>
      <c r="K1977" s="38">
        <f t="shared" si="117"/>
        <v>782680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3"/>
    </row>
    <row r="1978" spans="1:28" ht="15.75" customHeight="1">
      <c r="A1978" s="206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1738</v>
      </c>
      <c r="E1978" s="193">
        <v>40995</v>
      </c>
      <c r="F1978" s="305" t="s">
        <v>1368</v>
      </c>
      <c r="G1978" s="498" t="s">
        <v>962</v>
      </c>
      <c r="H1978" s="7" t="s">
        <v>1705</v>
      </c>
      <c r="I1978" s="260">
        <v>85</v>
      </c>
      <c r="J1978" s="260">
        <v>8768</v>
      </c>
      <c r="K1978" s="38">
        <f t="shared" si="117"/>
        <v>745280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3"/>
    </row>
    <row r="1979" spans="1:28" ht="15.75" customHeight="1">
      <c r="A1979" s="206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1738</v>
      </c>
      <c r="E1979" s="193">
        <v>40995</v>
      </c>
      <c r="F1979" s="191" t="s">
        <v>1373</v>
      </c>
      <c r="G1979" s="498" t="s">
        <v>962</v>
      </c>
      <c r="H1979" s="7" t="s">
        <v>1705</v>
      </c>
      <c r="I1979" s="260">
        <v>55</v>
      </c>
      <c r="J1979" s="260">
        <v>20362</v>
      </c>
      <c r="K1979" s="38">
        <f t="shared" si="117"/>
        <v>1119910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3"/>
    </row>
    <row r="1980" spans="1:28" ht="15.75" customHeight="1">
      <c r="A1980" s="206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1738</v>
      </c>
      <c r="E1980" s="193">
        <v>40995</v>
      </c>
      <c r="F1980" s="305" t="s">
        <v>1368</v>
      </c>
      <c r="G1980" s="498" t="s">
        <v>962</v>
      </c>
      <c r="H1980" s="7" t="s">
        <v>1705</v>
      </c>
      <c r="I1980" s="260">
        <v>21</v>
      </c>
      <c r="J1980" s="260">
        <v>8768</v>
      </c>
      <c r="K1980" s="38">
        <f t="shared" si="117"/>
        <v>184128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3"/>
    </row>
    <row r="1981" spans="1:28" ht="15.75" customHeight="1">
      <c r="A1981" s="206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1738</v>
      </c>
      <c r="E1981" s="193">
        <v>40995</v>
      </c>
      <c r="F1981" s="194" t="s">
        <v>667</v>
      </c>
      <c r="G1981" s="498" t="s">
        <v>963</v>
      </c>
      <c r="H1981" s="7" t="s">
        <v>1705</v>
      </c>
      <c r="I1981" s="260">
        <v>130</v>
      </c>
      <c r="J1981" s="260">
        <v>25480</v>
      </c>
      <c r="K1981" s="38">
        <f t="shared" si="117"/>
        <v>3312400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3"/>
    </row>
    <row r="1982" spans="1:28" ht="15.75" customHeight="1">
      <c r="A1982" s="206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1738</v>
      </c>
      <c r="E1982" s="193">
        <v>40995</v>
      </c>
      <c r="F1982" s="305" t="s">
        <v>1243</v>
      </c>
      <c r="G1982" s="498" t="s">
        <v>963</v>
      </c>
      <c r="H1982" s="7" t="s">
        <v>1705</v>
      </c>
      <c r="I1982" s="260">
        <v>100</v>
      </c>
      <c r="J1982" s="260">
        <v>16988</v>
      </c>
      <c r="K1982" s="38">
        <f t="shared" si="117"/>
        <v>1698800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3"/>
    </row>
    <row r="1983" spans="1:28" ht="15.75" customHeight="1">
      <c r="A1983" s="206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1738</v>
      </c>
      <c r="E1983" s="193">
        <v>40995</v>
      </c>
      <c r="F1983" s="194" t="s">
        <v>565</v>
      </c>
      <c r="G1983" s="498" t="s">
        <v>963</v>
      </c>
      <c r="H1983" s="7" t="s">
        <v>1705</v>
      </c>
      <c r="I1983" s="260">
        <v>210</v>
      </c>
      <c r="J1983" s="260">
        <v>26898</v>
      </c>
      <c r="K1983" s="38">
        <f t="shared" si="117"/>
        <v>5648580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3"/>
    </row>
    <row r="1984" spans="1:28" ht="15.75" customHeight="1">
      <c r="A1984" s="206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1738</v>
      </c>
      <c r="E1984" s="193">
        <v>40995</v>
      </c>
      <c r="F1984" s="191" t="s">
        <v>1375</v>
      </c>
      <c r="G1984" s="498" t="s">
        <v>963</v>
      </c>
      <c r="H1984" s="7" t="s">
        <v>1705</v>
      </c>
      <c r="I1984" s="260">
        <v>50</v>
      </c>
      <c r="J1984" s="260">
        <v>19567</v>
      </c>
      <c r="K1984" s="38">
        <f t="shared" si="117"/>
        <v>978350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3"/>
    </row>
    <row r="1985" spans="1:28" ht="15.75" customHeight="1">
      <c r="A1985" s="206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1738</v>
      </c>
      <c r="E1985" s="193">
        <v>40995</v>
      </c>
      <c r="F1985" s="191" t="s">
        <v>635</v>
      </c>
      <c r="G1985" s="498" t="s">
        <v>963</v>
      </c>
      <c r="H1985" s="7" t="s">
        <v>1705</v>
      </c>
      <c r="I1985" s="260">
        <v>33</v>
      </c>
      <c r="J1985" s="260">
        <v>19316</v>
      </c>
      <c r="K1985" s="38">
        <f t="shared" si="117"/>
        <v>637428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3"/>
    </row>
    <row r="1986" spans="1:28" ht="15.75" customHeight="1">
      <c r="A1986" s="206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1738</v>
      </c>
      <c r="E1986" s="193">
        <v>40995</v>
      </c>
      <c r="F1986" s="191" t="s">
        <v>1373</v>
      </c>
      <c r="G1986" s="498" t="s">
        <v>963</v>
      </c>
      <c r="H1986" s="7" t="s">
        <v>1705</v>
      </c>
      <c r="I1986" s="260">
        <v>70</v>
      </c>
      <c r="J1986" s="260">
        <v>20362</v>
      </c>
      <c r="K1986" s="38">
        <f t="shared" si="117"/>
        <v>1425340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3"/>
    </row>
    <row r="1987" spans="1:28" ht="15.75" customHeight="1">
      <c r="A1987" s="206" t="str">
        <f>IF(B1987&lt;&gt;"",IF(AND(B1987&gt;=_TM1,B1987&lt;=_TM2,OR(TH!L1987="1111",TH!M1987="1111")),TH!D1987,""),"")</f>
        <v/>
      </c>
      <c r="B1987" s="36">
        <f t="shared" si="115"/>
        <v>3</v>
      </c>
      <c r="C1987" s="37">
        <f t="shared" si="116"/>
        <v>40995</v>
      </c>
      <c r="D1987" s="37" t="s">
        <v>1738</v>
      </c>
      <c r="E1987" s="193">
        <v>40995</v>
      </c>
      <c r="F1987" s="191" t="s">
        <v>615</v>
      </c>
      <c r="G1987" s="498" t="s">
        <v>963</v>
      </c>
      <c r="H1987" s="7" t="s">
        <v>1705</v>
      </c>
      <c r="I1987" s="260">
        <v>30</v>
      </c>
      <c r="J1987" s="260">
        <v>13641</v>
      </c>
      <c r="K1987" s="38">
        <f t="shared" si="117"/>
        <v>409230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3"/>
    </row>
    <row r="1988" spans="1:28" ht="15.75" customHeight="1">
      <c r="A1988" s="206" t="str">
        <f>IF(B1988&lt;&gt;"",IF(AND(B1988&gt;=_TM1,B1988&lt;=_TM2,OR(TH!L1988="1111",TH!M1988="1111")),TH!D1988,""),"")</f>
        <v/>
      </c>
      <c r="B1988" s="36">
        <f t="shared" si="115"/>
        <v>3</v>
      </c>
      <c r="C1988" s="37">
        <f t="shared" si="116"/>
        <v>40995</v>
      </c>
      <c r="D1988" s="37" t="s">
        <v>1738</v>
      </c>
      <c r="E1988" s="193">
        <v>40995</v>
      </c>
      <c r="F1988" s="305" t="s">
        <v>656</v>
      </c>
      <c r="G1988" s="498" t="s">
        <v>963</v>
      </c>
      <c r="H1988" s="7" t="s">
        <v>1705</v>
      </c>
      <c r="I1988" s="260">
        <v>102</v>
      </c>
      <c r="J1988" s="260">
        <v>14573</v>
      </c>
      <c r="K1988" s="38">
        <f t="shared" si="117"/>
        <v>1486446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3"/>
    </row>
    <row r="1989" spans="1:28" ht="15.75" customHeight="1">
      <c r="A1989" s="206" t="str">
        <f>IF(B1989&lt;&gt;"",IF(AND(B1989&gt;=_TM1,B1989&lt;=_TM2,OR(TH!L1989="1111",TH!M1989="1111")),TH!D1989,""),"")</f>
        <v/>
      </c>
      <c r="B1989" s="36">
        <f t="shared" ref="B1989:B2052" si="118">IF(C1989&lt;&gt;"",MONTH(C1989),"")</f>
        <v>3</v>
      </c>
      <c r="C1989" s="37">
        <f t="shared" si="116"/>
        <v>40995</v>
      </c>
      <c r="D1989" s="37" t="s">
        <v>1738</v>
      </c>
      <c r="E1989" s="193">
        <v>40995</v>
      </c>
      <c r="F1989" s="191" t="s">
        <v>1375</v>
      </c>
      <c r="G1989" s="498" t="s">
        <v>963</v>
      </c>
      <c r="H1989" s="7" t="s">
        <v>1705</v>
      </c>
      <c r="I1989" s="260">
        <v>50</v>
      </c>
      <c r="J1989" s="260">
        <v>19567</v>
      </c>
      <c r="K1989" s="38">
        <f t="shared" si="117"/>
        <v>978350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3"/>
    </row>
    <row r="1990" spans="1:28" ht="15.75" customHeight="1">
      <c r="A1990" s="206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1738</v>
      </c>
      <c r="E1990" s="193">
        <v>40995</v>
      </c>
      <c r="F1990" s="191" t="s">
        <v>645</v>
      </c>
      <c r="G1990" s="498" t="s">
        <v>963</v>
      </c>
      <c r="H1990" s="7" t="s">
        <v>1705</v>
      </c>
      <c r="I1990" s="260">
        <v>100</v>
      </c>
      <c r="J1990" s="260">
        <v>14166</v>
      </c>
      <c r="K1990" s="38">
        <f t="shared" si="117"/>
        <v>1416600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3"/>
    </row>
    <row r="1991" spans="1:28" ht="15.75" customHeight="1">
      <c r="A1991" s="206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1738</v>
      </c>
      <c r="E1991" s="193">
        <v>40995</v>
      </c>
      <c r="F1991" s="191" t="s">
        <v>1375</v>
      </c>
      <c r="G1991" s="498" t="s">
        <v>963</v>
      </c>
      <c r="H1991" s="7" t="s">
        <v>1705</v>
      </c>
      <c r="I1991" s="260">
        <v>85</v>
      </c>
      <c r="J1991" s="260">
        <v>19567</v>
      </c>
      <c r="K1991" s="38">
        <f t="shared" si="117"/>
        <v>1663195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3"/>
    </row>
    <row r="1992" spans="1:28" ht="15.75" customHeight="1">
      <c r="A1992" s="206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1738</v>
      </c>
      <c r="E1992" s="186">
        <v>40995</v>
      </c>
      <c r="F1992" s="191" t="s">
        <v>613</v>
      </c>
      <c r="G1992" s="625" t="s">
        <v>964</v>
      </c>
      <c r="H1992" s="7" t="s">
        <v>1705</v>
      </c>
      <c r="I1992" s="260">
        <v>255</v>
      </c>
      <c r="J1992" s="260">
        <v>19424</v>
      </c>
      <c r="K1992" s="38">
        <f t="shared" si="117"/>
        <v>4953120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3"/>
    </row>
    <row r="1993" spans="1:28" ht="15.75" customHeight="1">
      <c r="A1993" s="206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1738</v>
      </c>
      <c r="E1993" s="193">
        <v>40995</v>
      </c>
      <c r="F1993" s="191" t="s">
        <v>1380</v>
      </c>
      <c r="G1993" s="498" t="s">
        <v>964</v>
      </c>
      <c r="H1993" s="7" t="s">
        <v>1705</v>
      </c>
      <c r="I1993" s="260">
        <v>250</v>
      </c>
      <c r="J1993" s="260">
        <v>12053</v>
      </c>
      <c r="K1993" s="38">
        <f t="shared" si="117"/>
        <v>3013250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3"/>
    </row>
    <row r="1994" spans="1:28" ht="15.75" customHeight="1">
      <c r="A1994" s="206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1738</v>
      </c>
      <c r="E1994" s="193">
        <v>40995</v>
      </c>
      <c r="F1994" s="194" t="s">
        <v>665</v>
      </c>
      <c r="G1994" s="498" t="s">
        <v>964</v>
      </c>
      <c r="H1994" s="7" t="s">
        <v>1705</v>
      </c>
      <c r="I1994" s="260">
        <v>436</v>
      </c>
      <c r="J1994" s="260">
        <v>25225</v>
      </c>
      <c r="K1994" s="38">
        <f t="shared" si="117"/>
        <v>10998100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3"/>
    </row>
    <row r="1995" spans="1:28" ht="15.75" customHeight="1">
      <c r="A1995" s="206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1738</v>
      </c>
      <c r="E1995" s="186">
        <v>40995</v>
      </c>
      <c r="F1995" s="191" t="s">
        <v>1261</v>
      </c>
      <c r="G1995" s="625" t="s">
        <v>965</v>
      </c>
      <c r="H1995" s="7" t="s">
        <v>1705</v>
      </c>
      <c r="I1995" s="260">
        <v>250</v>
      </c>
      <c r="J1995" s="260">
        <v>12735</v>
      </c>
      <c r="K1995" s="38">
        <f t="shared" si="117"/>
        <v>3183750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3"/>
    </row>
    <row r="1996" spans="1:28" ht="15.75" customHeight="1">
      <c r="A1996" s="206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1738</v>
      </c>
      <c r="E1996" s="193">
        <v>40995</v>
      </c>
      <c r="F1996" s="305" t="s">
        <v>1251</v>
      </c>
      <c r="G1996" s="498" t="s">
        <v>1563</v>
      </c>
      <c r="H1996" s="7" t="s">
        <v>1705</v>
      </c>
      <c r="I1996" s="260">
        <v>10</v>
      </c>
      <c r="J1996" s="260">
        <v>31451</v>
      </c>
      <c r="K1996" s="38">
        <f t="shared" si="117"/>
        <v>314510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3"/>
    </row>
    <row r="1997" spans="1:28" ht="15.75" customHeight="1">
      <c r="A1997" s="206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1738</v>
      </c>
      <c r="E1997" s="193">
        <v>40995</v>
      </c>
      <c r="F1997" s="194" t="s">
        <v>620</v>
      </c>
      <c r="G1997" s="498" t="s">
        <v>1563</v>
      </c>
      <c r="H1997" s="7" t="s">
        <v>1705</v>
      </c>
      <c r="I1997" s="260">
        <v>50</v>
      </c>
      <c r="J1997" s="260">
        <v>16176</v>
      </c>
      <c r="K1997" s="38">
        <f t="shared" si="117"/>
        <v>808800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3"/>
    </row>
    <row r="1998" spans="1:28" ht="15.75" customHeight="1">
      <c r="A1998" s="206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1738</v>
      </c>
      <c r="E1998" s="193">
        <v>40995</v>
      </c>
      <c r="F1998" s="191" t="s">
        <v>1262</v>
      </c>
      <c r="G1998" s="498" t="s">
        <v>1563</v>
      </c>
      <c r="H1998" s="7" t="s">
        <v>1705</v>
      </c>
      <c r="I1998" s="260">
        <v>75</v>
      </c>
      <c r="J1998" s="260">
        <v>32878</v>
      </c>
      <c r="K1998" s="38">
        <f t="shared" si="117"/>
        <v>2465850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3"/>
    </row>
    <row r="1999" spans="1:28" ht="15.75" customHeight="1">
      <c r="A1999" s="206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1738</v>
      </c>
      <c r="E1999" s="193">
        <v>40995</v>
      </c>
      <c r="F1999" s="305" t="s">
        <v>1369</v>
      </c>
      <c r="G1999" s="498" t="s">
        <v>1563</v>
      </c>
      <c r="H1999" s="7" t="s">
        <v>1705</v>
      </c>
      <c r="I1999" s="260">
        <v>300</v>
      </c>
      <c r="J1999" s="260">
        <v>13471</v>
      </c>
      <c r="K1999" s="38">
        <f t="shared" si="117"/>
        <v>4041300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3"/>
    </row>
    <row r="2000" spans="1:28" ht="15.75" customHeight="1">
      <c r="A2000" s="206" t="str">
        <f>IF(B2000&lt;&gt;"",IF(AND(B2000&gt;=_TM1,B2000&lt;=_TM2,OR(TH!L2000="1111",TH!M2000="1111")),TH!D2000,""),"")</f>
        <v/>
      </c>
      <c r="B2000" s="36">
        <f t="shared" si="118"/>
        <v>3</v>
      </c>
      <c r="C2000" s="37">
        <f t="shared" si="116"/>
        <v>40995</v>
      </c>
      <c r="D2000" s="37" t="s">
        <v>1738</v>
      </c>
      <c r="E2000" s="193">
        <v>40995</v>
      </c>
      <c r="F2000" s="305" t="s">
        <v>1368</v>
      </c>
      <c r="G2000" s="498" t="s">
        <v>1563</v>
      </c>
      <c r="H2000" s="7" t="s">
        <v>1705</v>
      </c>
      <c r="I2000" s="260">
        <v>21</v>
      </c>
      <c r="J2000" s="260">
        <v>8768</v>
      </c>
      <c r="K2000" s="38">
        <f t="shared" si="117"/>
        <v>184128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B2000" s="213"/>
    </row>
    <row r="2001" spans="1:28" ht="15.75" customHeight="1">
      <c r="A2001" s="206" t="str">
        <f>IF(B2001&lt;&gt;"",IF(AND(B2001&gt;=_TM1,B2001&lt;=_TM2,OR(TH!L2001="1111",TH!M2001="1111")),TH!D2001,""),"")</f>
        <v/>
      </c>
      <c r="B2001" s="36">
        <f t="shared" si="118"/>
        <v>3</v>
      </c>
      <c r="C2001" s="37">
        <f t="shared" si="116"/>
        <v>40995</v>
      </c>
      <c r="D2001" s="37" t="s">
        <v>1738</v>
      </c>
      <c r="E2001" s="193">
        <v>40995</v>
      </c>
      <c r="F2001" s="305" t="s">
        <v>1368</v>
      </c>
      <c r="G2001" s="498" t="s">
        <v>1563</v>
      </c>
      <c r="H2001" s="7" t="s">
        <v>1705</v>
      </c>
      <c r="I2001" s="260">
        <v>22</v>
      </c>
      <c r="J2001" s="260">
        <v>8768</v>
      </c>
      <c r="K2001" s="38">
        <f t="shared" si="117"/>
        <v>192896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B2001" s="213"/>
    </row>
    <row r="2002" spans="1:28" s="902" customFormat="1" ht="15.75" customHeight="1">
      <c r="A2002" s="206" t="str">
        <f>IF(B2002&lt;&gt;"",IF(AND(B2002&gt;=_TM1,B2002&lt;=_TM2,OR(TH!L2002="1111",TH!M2002="1111")),TH!D2002,""),"")</f>
        <v/>
      </c>
      <c r="B2002" s="893">
        <f t="shared" si="118"/>
        <v>4</v>
      </c>
      <c r="C2002" s="919">
        <f t="shared" si="116"/>
        <v>41000</v>
      </c>
      <c r="D2002" s="894" t="s">
        <v>1712</v>
      </c>
      <c r="E2002" s="894">
        <v>41000</v>
      </c>
      <c r="F2002" s="895" t="s">
        <v>1300</v>
      </c>
      <c r="G2002" s="896" t="s">
        <v>966</v>
      </c>
      <c r="H2002" s="922" t="s">
        <v>1705</v>
      </c>
      <c r="I2002" s="898">
        <v>260</v>
      </c>
      <c r="J2002" s="898">
        <v>18306</v>
      </c>
      <c r="K2002" s="899">
        <f t="shared" ref="K2002:K2065" si="119">ROUND(I2002*J2002,0)</f>
        <v>4759560</v>
      </c>
      <c r="L2002" s="920" t="s">
        <v>175</v>
      </c>
      <c r="M2002" s="920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3"/>
    </row>
    <row r="2003" spans="1:28" ht="15.75" customHeight="1">
      <c r="A2003" s="206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41000</v>
      </c>
      <c r="D2003" s="193" t="s">
        <v>1712</v>
      </c>
      <c r="E2003" s="193">
        <v>41000</v>
      </c>
      <c r="F2003" s="194" t="s">
        <v>1396</v>
      </c>
      <c r="G2003" s="498" t="s">
        <v>966</v>
      </c>
      <c r="H2003" s="7" t="s">
        <v>1705</v>
      </c>
      <c r="I2003" s="260">
        <v>60</v>
      </c>
      <c r="J2003" s="260">
        <v>19819</v>
      </c>
      <c r="K2003" s="38">
        <f t="shared" si="119"/>
        <v>1189140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3"/>
    </row>
    <row r="2004" spans="1:28" ht="15.75" customHeight="1">
      <c r="A2004" s="206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41000</v>
      </c>
      <c r="D2004" s="193" t="s">
        <v>1712</v>
      </c>
      <c r="E2004" s="193">
        <v>41000</v>
      </c>
      <c r="F2004" s="194" t="s">
        <v>1396</v>
      </c>
      <c r="G2004" s="498" t="s">
        <v>967</v>
      </c>
      <c r="H2004" s="7" t="s">
        <v>1705</v>
      </c>
      <c r="I2004" s="260">
        <v>150</v>
      </c>
      <c r="J2004" s="260">
        <v>19819</v>
      </c>
      <c r="K2004" s="38">
        <f t="shared" si="119"/>
        <v>2972850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3"/>
    </row>
    <row r="2005" spans="1:28" ht="15.75" customHeight="1">
      <c r="A2005" s="206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41001</v>
      </c>
      <c r="D2005" s="193" t="s">
        <v>1713</v>
      </c>
      <c r="E2005" s="193">
        <v>41001</v>
      </c>
      <c r="F2005" s="194" t="s">
        <v>1309</v>
      </c>
      <c r="G2005" s="498" t="s">
        <v>968</v>
      </c>
      <c r="H2005" s="7" t="s">
        <v>1705</v>
      </c>
      <c r="I2005" s="260">
        <v>425</v>
      </c>
      <c r="J2005" s="260">
        <v>29100</v>
      </c>
      <c r="K2005" s="38">
        <f t="shared" si="119"/>
        <v>12367500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3"/>
    </row>
    <row r="2006" spans="1:28" ht="15.75" customHeight="1">
      <c r="A2006" s="206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3" t="s">
        <v>1714</v>
      </c>
      <c r="E2006" s="193">
        <v>41006</v>
      </c>
      <c r="F2006" s="194" t="s">
        <v>1433</v>
      </c>
      <c r="G2006" s="498" t="s">
        <v>969</v>
      </c>
      <c r="H2006" s="7" t="s">
        <v>1705</v>
      </c>
      <c r="I2006" s="260">
        <v>235</v>
      </c>
      <c r="J2006" s="260">
        <v>11882</v>
      </c>
      <c r="K2006" s="38">
        <f t="shared" si="119"/>
        <v>2792270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3"/>
    </row>
    <row r="2007" spans="1:28" ht="15.75" customHeight="1">
      <c r="A2007" s="206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3" t="s">
        <v>1714</v>
      </c>
      <c r="E2007" s="193">
        <v>41006</v>
      </c>
      <c r="F2007" s="194" t="s">
        <v>1448</v>
      </c>
      <c r="G2007" s="498" t="s">
        <v>969</v>
      </c>
      <c r="H2007" s="7" t="s">
        <v>1705</v>
      </c>
      <c r="I2007" s="260">
        <v>250</v>
      </c>
      <c r="J2007" s="260">
        <v>10290</v>
      </c>
      <c r="K2007" s="38">
        <f t="shared" si="119"/>
        <v>2572500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3"/>
    </row>
    <row r="2008" spans="1:28" ht="15.75" customHeight="1">
      <c r="A2008" s="206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si="116"/>
        <v>41006</v>
      </c>
      <c r="D2008" s="193" t="s">
        <v>1714</v>
      </c>
      <c r="E2008" s="193">
        <v>41006</v>
      </c>
      <c r="F2008" s="191" t="s">
        <v>1419</v>
      </c>
      <c r="G2008" s="498" t="s">
        <v>970</v>
      </c>
      <c r="H2008" s="7" t="s">
        <v>1705</v>
      </c>
      <c r="I2008" s="260">
        <v>50</v>
      </c>
      <c r="J2008" s="260">
        <v>22224</v>
      </c>
      <c r="K2008" s="38">
        <f t="shared" si="119"/>
        <v>1111200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3"/>
    </row>
    <row r="2009" spans="1:28" ht="15.75" customHeight="1">
      <c r="A2009" s="206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16"/>
        <v>41006</v>
      </c>
      <c r="D2009" s="193" t="s">
        <v>1714</v>
      </c>
      <c r="E2009" s="193">
        <v>41006</v>
      </c>
      <c r="F2009" s="194" t="s">
        <v>1290</v>
      </c>
      <c r="G2009" s="498" t="s">
        <v>970</v>
      </c>
      <c r="H2009" s="7" t="s">
        <v>1705</v>
      </c>
      <c r="I2009" s="260">
        <v>7</v>
      </c>
      <c r="J2009" s="260">
        <v>11995.285714285714</v>
      </c>
      <c r="K2009" s="38">
        <f t="shared" si="119"/>
        <v>83967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3"/>
    </row>
    <row r="2010" spans="1:28" ht="15.75" customHeight="1">
      <c r="A2010" s="206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ref="C2010:C2073" si="120">E2010</f>
        <v>41007</v>
      </c>
      <c r="D2010" s="193" t="s">
        <v>1715</v>
      </c>
      <c r="E2010" s="193">
        <v>41007</v>
      </c>
      <c r="F2010" s="194" t="s">
        <v>1393</v>
      </c>
      <c r="G2010" s="498" t="s">
        <v>971</v>
      </c>
      <c r="H2010" s="7" t="s">
        <v>1705</v>
      </c>
      <c r="I2010" s="260">
        <v>95</v>
      </c>
      <c r="J2010" s="260">
        <v>13099</v>
      </c>
      <c r="K2010" s="38">
        <f t="shared" si="119"/>
        <v>1244405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3"/>
    </row>
    <row r="2011" spans="1:28" ht="15.75" customHeight="1">
      <c r="A2011" s="206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3" t="s">
        <v>1716</v>
      </c>
      <c r="E2011" s="193">
        <v>41013</v>
      </c>
      <c r="F2011" s="194" t="s">
        <v>1372</v>
      </c>
      <c r="G2011" s="498" t="s">
        <v>972</v>
      </c>
      <c r="H2011" s="7" t="s">
        <v>1705</v>
      </c>
      <c r="I2011" s="260">
        <v>520</v>
      </c>
      <c r="J2011" s="260">
        <v>14656</v>
      </c>
      <c r="K2011" s="38">
        <f t="shared" si="119"/>
        <v>7621120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3"/>
    </row>
    <row r="2012" spans="1:28" ht="15.75" customHeight="1">
      <c r="A2012" s="206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3" t="s">
        <v>1716</v>
      </c>
      <c r="E2012" s="193">
        <v>41013</v>
      </c>
      <c r="F2012" s="194" t="s">
        <v>1414</v>
      </c>
      <c r="G2012" s="498" t="s">
        <v>1564</v>
      </c>
      <c r="H2012" s="7" t="s">
        <v>1705</v>
      </c>
      <c r="I2012" s="260">
        <v>147</v>
      </c>
      <c r="J2012" s="260">
        <v>15429</v>
      </c>
      <c r="K2012" s="38">
        <f t="shared" si="119"/>
        <v>2268063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3"/>
    </row>
    <row r="2013" spans="1:28" ht="15.75" customHeight="1">
      <c r="A2013" s="206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3" t="s">
        <v>1716</v>
      </c>
      <c r="E2013" s="193">
        <v>41013</v>
      </c>
      <c r="F2013" s="194" t="s">
        <v>1321</v>
      </c>
      <c r="G2013" s="498" t="s">
        <v>1564</v>
      </c>
      <c r="H2013" s="7" t="s">
        <v>1705</v>
      </c>
      <c r="I2013" s="260">
        <v>100</v>
      </c>
      <c r="J2013" s="260">
        <v>29734</v>
      </c>
      <c r="K2013" s="38">
        <f t="shared" si="119"/>
        <v>2973400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3"/>
    </row>
    <row r="2014" spans="1:28" ht="15.75" customHeight="1">
      <c r="A2014" s="206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3" t="s">
        <v>1716</v>
      </c>
      <c r="E2014" s="193">
        <v>41013</v>
      </c>
      <c r="F2014" s="194" t="s">
        <v>1414</v>
      </c>
      <c r="G2014" s="498" t="s">
        <v>1564</v>
      </c>
      <c r="H2014" s="7" t="s">
        <v>1705</v>
      </c>
      <c r="I2014" s="260">
        <v>203</v>
      </c>
      <c r="J2014" s="260">
        <v>15429</v>
      </c>
      <c r="K2014" s="38">
        <f t="shared" si="119"/>
        <v>3132087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3"/>
    </row>
    <row r="2015" spans="1:28" ht="15.75" customHeight="1">
      <c r="A2015" s="206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3" t="s">
        <v>1716</v>
      </c>
      <c r="E2015" s="193">
        <v>41013</v>
      </c>
      <c r="F2015" s="194" t="s">
        <v>1322</v>
      </c>
      <c r="G2015" s="498" t="s">
        <v>973</v>
      </c>
      <c r="H2015" s="7" t="s">
        <v>1705</v>
      </c>
      <c r="I2015" s="260">
        <v>120</v>
      </c>
      <c r="J2015" s="260">
        <v>26664</v>
      </c>
      <c r="K2015" s="38">
        <f t="shared" si="119"/>
        <v>3199680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3"/>
    </row>
    <row r="2016" spans="1:28" ht="15.75" customHeight="1">
      <c r="A2016" s="206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3" t="s">
        <v>1716</v>
      </c>
      <c r="E2016" s="193">
        <v>41013</v>
      </c>
      <c r="F2016" s="194" t="s">
        <v>1335</v>
      </c>
      <c r="G2016" s="498" t="s">
        <v>973</v>
      </c>
      <c r="H2016" s="7" t="s">
        <v>1705</v>
      </c>
      <c r="I2016" s="260">
        <v>150</v>
      </c>
      <c r="J2016" s="260">
        <v>25376</v>
      </c>
      <c r="K2016" s="38">
        <f t="shared" si="119"/>
        <v>3806400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3"/>
    </row>
    <row r="2017" spans="1:28" ht="15.75" customHeight="1">
      <c r="A2017" s="206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41013</v>
      </c>
      <c r="D2017" s="193" t="s">
        <v>1716</v>
      </c>
      <c r="E2017" s="193">
        <v>41013</v>
      </c>
      <c r="F2017" s="194" t="s">
        <v>1307</v>
      </c>
      <c r="G2017" s="498" t="s">
        <v>973</v>
      </c>
      <c r="H2017" s="7" t="s">
        <v>1705</v>
      </c>
      <c r="I2017" s="260">
        <v>150</v>
      </c>
      <c r="J2017" s="260">
        <v>15041.901109989909</v>
      </c>
      <c r="K2017" s="38">
        <f t="shared" si="119"/>
        <v>2256285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3"/>
    </row>
    <row r="2018" spans="1:28" ht="15.75" customHeight="1">
      <c r="A2018" s="206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41013</v>
      </c>
      <c r="D2018" s="193" t="s">
        <v>1716</v>
      </c>
      <c r="E2018" s="193">
        <v>41013</v>
      </c>
      <c r="F2018" s="194" t="s">
        <v>1447</v>
      </c>
      <c r="G2018" s="498" t="s">
        <v>973</v>
      </c>
      <c r="H2018" s="7" t="s">
        <v>1705</v>
      </c>
      <c r="I2018" s="260">
        <v>91</v>
      </c>
      <c r="J2018" s="260">
        <v>23370</v>
      </c>
      <c r="K2018" s="38">
        <f t="shared" si="119"/>
        <v>2126670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3"/>
    </row>
    <row r="2019" spans="1:28" ht="15.75" customHeight="1">
      <c r="A2019" s="206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41017</v>
      </c>
      <c r="D2019" s="193" t="s">
        <v>1717</v>
      </c>
      <c r="E2019" s="193">
        <v>41017</v>
      </c>
      <c r="F2019" s="194" t="s">
        <v>1409</v>
      </c>
      <c r="G2019" s="498" t="s">
        <v>975</v>
      </c>
      <c r="H2019" s="7" t="s">
        <v>1705</v>
      </c>
      <c r="I2019" s="260">
        <v>50</v>
      </c>
      <c r="J2019" s="260">
        <v>10613</v>
      </c>
      <c r="K2019" s="38">
        <f t="shared" si="119"/>
        <v>530650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3"/>
    </row>
    <row r="2020" spans="1:28" ht="15.75" customHeight="1">
      <c r="A2020" s="206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3" t="s">
        <v>1718</v>
      </c>
      <c r="E2020" s="193">
        <v>41020</v>
      </c>
      <c r="F2020" s="194" t="s">
        <v>790</v>
      </c>
      <c r="G2020" s="498" t="s">
        <v>976</v>
      </c>
      <c r="H2020" s="7" t="s">
        <v>1705</v>
      </c>
      <c r="I2020" s="260">
        <v>100</v>
      </c>
      <c r="J2020" s="260">
        <v>21081.599999999999</v>
      </c>
      <c r="K2020" s="38">
        <f t="shared" si="119"/>
        <v>2108160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3"/>
    </row>
    <row r="2021" spans="1:28" ht="15.75" customHeight="1">
      <c r="A2021" s="206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41020</v>
      </c>
      <c r="D2021" s="193" t="s">
        <v>1718</v>
      </c>
      <c r="E2021" s="193">
        <v>41020</v>
      </c>
      <c r="F2021" s="194" t="s">
        <v>1329</v>
      </c>
      <c r="G2021" s="498" t="s">
        <v>976</v>
      </c>
      <c r="H2021" s="7" t="s">
        <v>1705</v>
      </c>
      <c r="I2021" s="260">
        <v>250</v>
      </c>
      <c r="J2021" s="260">
        <v>19843</v>
      </c>
      <c r="K2021" s="38">
        <f t="shared" si="119"/>
        <v>4960750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3"/>
    </row>
    <row r="2022" spans="1:28" ht="15.75" customHeight="1">
      <c r="A2022" s="206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41020</v>
      </c>
      <c r="D2022" s="193" t="s">
        <v>1718</v>
      </c>
      <c r="E2022" s="193">
        <v>41020</v>
      </c>
      <c r="F2022" s="194" t="s">
        <v>1288</v>
      </c>
      <c r="G2022" s="498" t="s">
        <v>979</v>
      </c>
      <c r="H2022" s="7" t="s">
        <v>1705</v>
      </c>
      <c r="I2022" s="260">
        <v>100</v>
      </c>
      <c r="J2022" s="260">
        <v>22361</v>
      </c>
      <c r="K2022" s="38">
        <f t="shared" si="119"/>
        <v>2236100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3"/>
    </row>
    <row r="2023" spans="1:28" ht="15.75" customHeight="1">
      <c r="A2023" s="206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3" t="s">
        <v>1719</v>
      </c>
      <c r="E2023" s="193">
        <v>41022</v>
      </c>
      <c r="F2023" s="194" t="s">
        <v>1391</v>
      </c>
      <c r="G2023" s="498" t="s">
        <v>980</v>
      </c>
      <c r="H2023" s="7" t="s">
        <v>1705</v>
      </c>
      <c r="I2023" s="260">
        <v>100</v>
      </c>
      <c r="J2023" s="260">
        <v>8807</v>
      </c>
      <c r="K2023" s="38">
        <f t="shared" si="119"/>
        <v>880700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3"/>
    </row>
    <row r="2024" spans="1:28" ht="15.75" customHeight="1">
      <c r="A2024" s="206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3" t="s">
        <v>1719</v>
      </c>
      <c r="E2024" s="193">
        <v>41022</v>
      </c>
      <c r="F2024" s="194" t="s">
        <v>1266</v>
      </c>
      <c r="G2024" s="498" t="s">
        <v>980</v>
      </c>
      <c r="H2024" s="7" t="s">
        <v>1705</v>
      </c>
      <c r="I2024" s="260">
        <v>238</v>
      </c>
      <c r="J2024" s="260">
        <v>15913</v>
      </c>
      <c r="K2024" s="38">
        <f t="shared" si="119"/>
        <v>3787294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3"/>
    </row>
    <row r="2025" spans="1:28" ht="15.75" customHeight="1">
      <c r="A2025" s="206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3" t="s">
        <v>1719</v>
      </c>
      <c r="E2025" s="193">
        <v>41022</v>
      </c>
      <c r="F2025" s="194" t="s">
        <v>1304</v>
      </c>
      <c r="G2025" s="498" t="s">
        <v>1568</v>
      </c>
      <c r="H2025" s="7" t="s">
        <v>1705</v>
      </c>
      <c r="I2025" s="260">
        <v>100</v>
      </c>
      <c r="J2025" s="260">
        <v>30012</v>
      </c>
      <c r="K2025" s="38">
        <f t="shared" si="119"/>
        <v>3001200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3"/>
    </row>
    <row r="2026" spans="1:28" ht="15.75" customHeight="1">
      <c r="A2026" s="206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3" t="s">
        <v>1719</v>
      </c>
      <c r="E2026" s="193">
        <v>41022</v>
      </c>
      <c r="F2026" s="194" t="s">
        <v>1374</v>
      </c>
      <c r="G2026" s="498" t="s">
        <v>1568</v>
      </c>
      <c r="H2026" s="7" t="s">
        <v>1705</v>
      </c>
      <c r="I2026" s="260">
        <v>160</v>
      </c>
      <c r="J2026" s="260">
        <v>21859</v>
      </c>
      <c r="K2026" s="38">
        <f t="shared" si="119"/>
        <v>3497440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3"/>
    </row>
    <row r="2027" spans="1:28" ht="15.75" customHeight="1">
      <c r="A2027" s="206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3" t="s">
        <v>1719</v>
      </c>
      <c r="E2027" s="193">
        <v>41022</v>
      </c>
      <c r="F2027" s="194" t="s">
        <v>1292</v>
      </c>
      <c r="G2027" s="498" t="s">
        <v>1568</v>
      </c>
      <c r="H2027" s="7" t="s">
        <v>1705</v>
      </c>
      <c r="I2027" s="260">
        <v>100</v>
      </c>
      <c r="J2027" s="260">
        <v>40996</v>
      </c>
      <c r="K2027" s="38">
        <f t="shared" si="119"/>
        <v>4099600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3"/>
    </row>
    <row r="2028" spans="1:28" ht="15.75" customHeight="1">
      <c r="A2028" s="206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3" t="s">
        <v>1719</v>
      </c>
      <c r="E2028" s="193">
        <v>41022</v>
      </c>
      <c r="F2028" s="194" t="s">
        <v>1313</v>
      </c>
      <c r="G2028" s="498" t="s">
        <v>1568</v>
      </c>
      <c r="H2028" s="7" t="s">
        <v>1705</v>
      </c>
      <c r="I2028" s="260">
        <v>160</v>
      </c>
      <c r="J2028" s="260">
        <v>29232</v>
      </c>
      <c r="K2028" s="38">
        <f t="shared" si="119"/>
        <v>4677120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3"/>
    </row>
    <row r="2029" spans="1:28" ht="15.75" customHeight="1">
      <c r="A2029" s="206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3" t="s">
        <v>1719</v>
      </c>
      <c r="E2029" s="193">
        <v>41022</v>
      </c>
      <c r="F2029" s="194" t="s">
        <v>1282</v>
      </c>
      <c r="G2029" s="498" t="s">
        <v>1568</v>
      </c>
      <c r="H2029" s="7" t="s">
        <v>1705</v>
      </c>
      <c r="I2029" s="260">
        <v>220</v>
      </c>
      <c r="J2029" s="260">
        <v>24095</v>
      </c>
      <c r="K2029" s="38">
        <f t="shared" si="119"/>
        <v>5300900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3"/>
    </row>
    <row r="2030" spans="1:28" ht="15.75" customHeight="1">
      <c r="A2030" s="206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3" t="s">
        <v>1719</v>
      </c>
      <c r="E2030" s="193">
        <v>41022</v>
      </c>
      <c r="F2030" s="194" t="s">
        <v>1454</v>
      </c>
      <c r="G2030" s="498" t="s">
        <v>1568</v>
      </c>
      <c r="H2030" s="7" t="s">
        <v>1705</v>
      </c>
      <c r="I2030" s="260">
        <v>350</v>
      </c>
      <c r="J2030" s="260">
        <v>16128</v>
      </c>
      <c r="K2030" s="38">
        <f t="shared" si="119"/>
        <v>5644800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3"/>
    </row>
    <row r="2031" spans="1:28" ht="15.75" customHeight="1">
      <c r="A2031" s="206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3" t="s">
        <v>1719</v>
      </c>
      <c r="E2031" s="193">
        <v>41022</v>
      </c>
      <c r="F2031" s="194" t="s">
        <v>768</v>
      </c>
      <c r="G2031" s="498" t="s">
        <v>1568</v>
      </c>
      <c r="H2031" s="7" t="s">
        <v>1705</v>
      </c>
      <c r="I2031" s="260">
        <v>10</v>
      </c>
      <c r="J2031" s="260">
        <v>27405</v>
      </c>
      <c r="K2031" s="38">
        <f t="shared" si="119"/>
        <v>274050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3"/>
    </row>
    <row r="2032" spans="1:28" ht="15.75" customHeight="1">
      <c r="A2032" s="206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3" t="s">
        <v>1719</v>
      </c>
      <c r="E2032" s="193">
        <v>41022</v>
      </c>
      <c r="F2032" s="194" t="s">
        <v>1293</v>
      </c>
      <c r="G2032" s="498" t="s">
        <v>1568</v>
      </c>
      <c r="H2032" s="7" t="s">
        <v>1705</v>
      </c>
      <c r="I2032" s="260">
        <v>150</v>
      </c>
      <c r="J2032" s="260">
        <v>27900</v>
      </c>
      <c r="K2032" s="38">
        <f t="shared" si="119"/>
        <v>4185000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3"/>
    </row>
    <row r="2033" spans="1:28" ht="15.75" customHeight="1">
      <c r="A2033" s="206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3" t="s">
        <v>1719</v>
      </c>
      <c r="E2033" s="193">
        <v>41022</v>
      </c>
      <c r="F2033" s="194" t="s">
        <v>1406</v>
      </c>
      <c r="G2033" s="498" t="s">
        <v>1568</v>
      </c>
      <c r="H2033" s="7" t="s">
        <v>1705</v>
      </c>
      <c r="I2033" s="260">
        <v>100</v>
      </c>
      <c r="J2033" s="260">
        <v>5928</v>
      </c>
      <c r="K2033" s="38">
        <f t="shared" si="119"/>
        <v>592800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3"/>
    </row>
    <row r="2034" spans="1:28" ht="15.75" customHeight="1">
      <c r="A2034" s="206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3" t="s">
        <v>1719</v>
      </c>
      <c r="E2034" s="193">
        <v>41022</v>
      </c>
      <c r="F2034" s="194" t="s">
        <v>768</v>
      </c>
      <c r="G2034" s="498" t="s">
        <v>1568</v>
      </c>
      <c r="H2034" s="7" t="s">
        <v>1705</v>
      </c>
      <c r="I2034" s="260">
        <v>10</v>
      </c>
      <c r="J2034" s="260">
        <v>27405</v>
      </c>
      <c r="K2034" s="38">
        <f t="shared" si="119"/>
        <v>274050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3"/>
    </row>
    <row r="2035" spans="1:28" ht="15.75" customHeight="1">
      <c r="A2035" s="206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3" t="s">
        <v>1719</v>
      </c>
      <c r="E2035" s="193">
        <v>41022</v>
      </c>
      <c r="F2035" s="194" t="s">
        <v>1269</v>
      </c>
      <c r="G2035" s="498" t="s">
        <v>1012</v>
      </c>
      <c r="H2035" s="7" t="s">
        <v>1705</v>
      </c>
      <c r="I2035" s="260">
        <v>250</v>
      </c>
      <c r="J2035" s="260">
        <v>14375</v>
      </c>
      <c r="K2035" s="38">
        <f t="shared" si="119"/>
        <v>3593750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3"/>
    </row>
    <row r="2036" spans="1:28" ht="15.75" customHeight="1">
      <c r="A2036" s="206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3" t="s">
        <v>1719</v>
      </c>
      <c r="E2036" s="193">
        <v>41022</v>
      </c>
      <c r="F2036" s="194" t="s">
        <v>1285</v>
      </c>
      <c r="G2036" s="498" t="s">
        <v>1012</v>
      </c>
      <c r="H2036" s="7" t="s">
        <v>1705</v>
      </c>
      <c r="I2036" s="260">
        <v>454</v>
      </c>
      <c r="J2036" s="260">
        <v>11150</v>
      </c>
      <c r="K2036" s="38">
        <f t="shared" si="119"/>
        <v>5062100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3"/>
    </row>
    <row r="2037" spans="1:28" ht="15.75" customHeight="1">
      <c r="A2037" s="206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3" t="s">
        <v>1719</v>
      </c>
      <c r="E2037" s="193">
        <v>41022</v>
      </c>
      <c r="F2037" s="194" t="s">
        <v>1371</v>
      </c>
      <c r="G2037" s="498" t="s">
        <v>1012</v>
      </c>
      <c r="H2037" s="7" t="s">
        <v>1705</v>
      </c>
      <c r="I2037" s="260">
        <v>340</v>
      </c>
      <c r="J2037" s="260">
        <v>13176</v>
      </c>
      <c r="K2037" s="38">
        <f t="shared" si="119"/>
        <v>4479840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3"/>
    </row>
    <row r="2038" spans="1:28" ht="15.75" customHeight="1">
      <c r="A2038" s="206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3" t="s">
        <v>1719</v>
      </c>
      <c r="E2038" s="193">
        <v>41022</v>
      </c>
      <c r="F2038" s="194" t="s">
        <v>1393</v>
      </c>
      <c r="G2038" s="498" t="s">
        <v>1012</v>
      </c>
      <c r="H2038" s="7" t="s">
        <v>1705</v>
      </c>
      <c r="I2038" s="260">
        <v>244</v>
      </c>
      <c r="J2038" s="260">
        <v>13099</v>
      </c>
      <c r="K2038" s="38">
        <f t="shared" si="119"/>
        <v>3196156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3"/>
    </row>
    <row r="2039" spans="1:28" ht="15.75" customHeight="1">
      <c r="A2039" s="206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3" t="s">
        <v>1719</v>
      </c>
      <c r="E2039" s="193">
        <v>41022</v>
      </c>
      <c r="F2039" s="194" t="s">
        <v>1449</v>
      </c>
      <c r="G2039" s="498" t="s">
        <v>1012</v>
      </c>
      <c r="H2039" s="7" t="s">
        <v>1705</v>
      </c>
      <c r="I2039" s="260">
        <v>500</v>
      </c>
      <c r="J2039" s="260">
        <v>16748</v>
      </c>
      <c r="K2039" s="38">
        <f t="shared" si="119"/>
        <v>8374000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3"/>
    </row>
    <row r="2040" spans="1:28" ht="15.75" customHeight="1">
      <c r="A2040" s="206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3" t="s">
        <v>1719</v>
      </c>
      <c r="E2040" s="193">
        <v>41022</v>
      </c>
      <c r="F2040" s="194" t="s">
        <v>1331</v>
      </c>
      <c r="G2040" s="498" t="s">
        <v>1012</v>
      </c>
      <c r="H2040" s="7" t="s">
        <v>1705</v>
      </c>
      <c r="I2040" s="260">
        <v>250</v>
      </c>
      <c r="J2040" s="260">
        <v>23028</v>
      </c>
      <c r="K2040" s="38">
        <f t="shared" si="119"/>
        <v>5757000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3"/>
    </row>
    <row r="2041" spans="1:28" ht="15.75" customHeight="1">
      <c r="A2041" s="206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3" t="s">
        <v>1719</v>
      </c>
      <c r="E2041" s="193">
        <v>41022</v>
      </c>
      <c r="F2041" s="194" t="s">
        <v>1447</v>
      </c>
      <c r="G2041" s="498" t="s">
        <v>1012</v>
      </c>
      <c r="H2041" s="7" t="s">
        <v>1705</v>
      </c>
      <c r="I2041" s="260">
        <v>349</v>
      </c>
      <c r="J2041" s="260">
        <v>23370</v>
      </c>
      <c r="K2041" s="38">
        <f t="shared" si="119"/>
        <v>8156130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3"/>
    </row>
    <row r="2042" spans="1:28" ht="15.75" customHeight="1">
      <c r="A2042" s="206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3" t="s">
        <v>1719</v>
      </c>
      <c r="E2042" s="193">
        <v>41022</v>
      </c>
      <c r="F2042" s="194" t="s">
        <v>1415</v>
      </c>
      <c r="G2042" s="498" t="s">
        <v>1012</v>
      </c>
      <c r="H2042" s="7" t="s">
        <v>1705</v>
      </c>
      <c r="I2042" s="260">
        <v>366</v>
      </c>
      <c r="J2042" s="260">
        <v>17722</v>
      </c>
      <c r="K2042" s="38">
        <f t="shared" si="119"/>
        <v>6486252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3"/>
    </row>
    <row r="2043" spans="1:28" ht="15.75" customHeight="1">
      <c r="A2043" s="206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41022</v>
      </c>
      <c r="D2043" s="193" t="s">
        <v>1719</v>
      </c>
      <c r="E2043" s="193">
        <v>41022</v>
      </c>
      <c r="F2043" s="194" t="s">
        <v>792</v>
      </c>
      <c r="G2043" s="498" t="s">
        <v>1012</v>
      </c>
      <c r="H2043" s="7" t="s">
        <v>1705</v>
      </c>
      <c r="I2043" s="260">
        <v>290</v>
      </c>
      <c r="J2043" s="260">
        <v>10448.9</v>
      </c>
      <c r="K2043" s="38">
        <f t="shared" si="119"/>
        <v>3030181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3"/>
    </row>
    <row r="2044" spans="1:28" ht="15.75" customHeight="1">
      <c r="A2044" s="206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41022</v>
      </c>
      <c r="D2044" s="193" t="s">
        <v>1719</v>
      </c>
      <c r="E2044" s="193">
        <v>41022</v>
      </c>
      <c r="F2044" s="194" t="s">
        <v>1373</v>
      </c>
      <c r="G2044" s="498" t="s">
        <v>1012</v>
      </c>
      <c r="H2044" s="7" t="s">
        <v>1705</v>
      </c>
      <c r="I2044" s="260">
        <v>465</v>
      </c>
      <c r="J2044" s="260">
        <v>19937.945495836488</v>
      </c>
      <c r="K2044" s="38">
        <f t="shared" si="119"/>
        <v>9271145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3"/>
    </row>
    <row r="2045" spans="1:28" ht="15.75" customHeight="1">
      <c r="A2045" s="206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3" t="s">
        <v>1720</v>
      </c>
      <c r="E2045" s="193">
        <v>41025</v>
      </c>
      <c r="F2045" s="194" t="s">
        <v>1332</v>
      </c>
      <c r="G2045" s="498" t="s">
        <v>1570</v>
      </c>
      <c r="H2045" s="7" t="s">
        <v>1705</v>
      </c>
      <c r="I2045" s="260">
        <v>250</v>
      </c>
      <c r="J2045" s="260">
        <v>18673</v>
      </c>
      <c r="K2045" s="38">
        <f t="shared" si="119"/>
        <v>4668250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3"/>
    </row>
    <row r="2046" spans="1:28" ht="15.75" customHeight="1">
      <c r="A2046" s="206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3" t="s">
        <v>1720</v>
      </c>
      <c r="E2046" s="193">
        <v>41025</v>
      </c>
      <c r="F2046" s="194" t="s">
        <v>737</v>
      </c>
      <c r="G2046" s="498" t="s">
        <v>1570</v>
      </c>
      <c r="H2046" s="7" t="s">
        <v>1705</v>
      </c>
      <c r="I2046" s="260">
        <v>455</v>
      </c>
      <c r="J2046" s="260">
        <v>9420</v>
      </c>
      <c r="K2046" s="38">
        <f t="shared" si="119"/>
        <v>4286100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3"/>
    </row>
    <row r="2047" spans="1:28" ht="15.75" customHeight="1">
      <c r="A2047" s="206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3" t="s">
        <v>1720</v>
      </c>
      <c r="E2047" s="193">
        <v>41025</v>
      </c>
      <c r="F2047" s="194" t="s">
        <v>737</v>
      </c>
      <c r="G2047" s="498" t="s">
        <v>1570</v>
      </c>
      <c r="H2047" s="7" t="s">
        <v>1705</v>
      </c>
      <c r="I2047" s="260">
        <v>185</v>
      </c>
      <c r="J2047" s="260">
        <v>9420</v>
      </c>
      <c r="K2047" s="38">
        <f t="shared" si="119"/>
        <v>1742700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3"/>
    </row>
    <row r="2048" spans="1:28" ht="15.75" customHeight="1">
      <c r="A2048" s="206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3" t="s">
        <v>1720</v>
      </c>
      <c r="E2048" s="193">
        <v>41025</v>
      </c>
      <c r="F2048" s="194" t="s">
        <v>1301</v>
      </c>
      <c r="G2048" s="498" t="s">
        <v>1570</v>
      </c>
      <c r="H2048" s="7" t="s">
        <v>1705</v>
      </c>
      <c r="I2048" s="260">
        <v>879</v>
      </c>
      <c r="J2048" s="260">
        <v>10775</v>
      </c>
      <c r="K2048" s="38">
        <f t="shared" si="119"/>
        <v>9471225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3"/>
    </row>
    <row r="2049" spans="1:28" ht="15.75" customHeight="1">
      <c r="A2049" s="206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3" t="s">
        <v>1720</v>
      </c>
      <c r="E2049" s="193">
        <v>41025</v>
      </c>
      <c r="F2049" s="194" t="s">
        <v>1301</v>
      </c>
      <c r="G2049" s="498" t="s">
        <v>1570</v>
      </c>
      <c r="H2049" s="7" t="s">
        <v>1705</v>
      </c>
      <c r="I2049" s="260">
        <v>506</v>
      </c>
      <c r="J2049" s="260">
        <v>10775</v>
      </c>
      <c r="K2049" s="38">
        <f t="shared" si="119"/>
        <v>5452150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3"/>
    </row>
    <row r="2050" spans="1:28" ht="15.75" customHeight="1">
      <c r="A2050" s="206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3" t="s">
        <v>1720</v>
      </c>
      <c r="E2050" s="193">
        <v>41025</v>
      </c>
      <c r="F2050" s="194" t="s">
        <v>1370</v>
      </c>
      <c r="G2050" s="498" t="s">
        <v>1570</v>
      </c>
      <c r="H2050" s="7" t="s">
        <v>1705</v>
      </c>
      <c r="I2050" s="260">
        <v>803</v>
      </c>
      <c r="J2050" s="260">
        <v>11373.920634920634</v>
      </c>
      <c r="K2050" s="38">
        <f t="shared" si="119"/>
        <v>9133258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3"/>
    </row>
    <row r="2051" spans="1:28" ht="15.75" customHeight="1">
      <c r="A2051" s="206" t="str">
        <f>IF(B2051&lt;&gt;"",IF(AND(B2051&gt;=_TM1,B2051&lt;=_TM2,OR(TH!L2051="1111",TH!M2051="1111")),TH!D2051,""),"")</f>
        <v/>
      </c>
      <c r="B2051" s="36">
        <f t="shared" si="118"/>
        <v>4</v>
      </c>
      <c r="C2051" s="37">
        <f t="shared" si="120"/>
        <v>41025</v>
      </c>
      <c r="D2051" s="193" t="s">
        <v>1720</v>
      </c>
      <c r="E2051" s="193">
        <v>41025</v>
      </c>
      <c r="F2051" s="194" t="s">
        <v>1307</v>
      </c>
      <c r="G2051" s="498" t="s">
        <v>1570</v>
      </c>
      <c r="H2051" s="7" t="s">
        <v>1705</v>
      </c>
      <c r="I2051" s="260">
        <v>860</v>
      </c>
      <c r="J2051" s="260">
        <v>15041.901109989909</v>
      </c>
      <c r="K2051" s="38">
        <f t="shared" si="119"/>
        <v>12936035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3"/>
    </row>
    <row r="2052" spans="1:28" ht="15.75" customHeight="1">
      <c r="A2052" s="206" t="str">
        <f>IF(B2052&lt;&gt;"",IF(AND(B2052&gt;=_TM1,B2052&lt;=_TM2,OR(TH!L2052="1111",TH!M2052="1111")),TH!D2052,""),"")</f>
        <v/>
      </c>
      <c r="B2052" s="36">
        <f t="shared" si="118"/>
        <v>4</v>
      </c>
      <c r="C2052" s="37">
        <f t="shared" si="120"/>
        <v>41025</v>
      </c>
      <c r="D2052" s="193" t="s">
        <v>1720</v>
      </c>
      <c r="E2052" s="193">
        <v>41025</v>
      </c>
      <c r="F2052" s="194" t="s">
        <v>1450</v>
      </c>
      <c r="G2052" s="498" t="s">
        <v>1570</v>
      </c>
      <c r="H2052" s="7" t="s">
        <v>1705</v>
      </c>
      <c r="I2052" s="260">
        <v>356</v>
      </c>
      <c r="J2052" s="260">
        <v>10374</v>
      </c>
      <c r="K2052" s="38">
        <f t="shared" si="119"/>
        <v>3693144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3"/>
    </row>
    <row r="2053" spans="1:28" ht="15.75" customHeight="1">
      <c r="A2053" s="206" t="str">
        <f>IF(B2053&lt;&gt;"",IF(AND(B2053&gt;=_TM1,B2053&lt;=_TM2,OR(TH!L2053="1111",TH!M2053="1111")),TH!D2053,""),"")</f>
        <v/>
      </c>
      <c r="B2053" s="36">
        <f t="shared" ref="B2053:B2116" si="121">IF(C2053&lt;&gt;"",MONTH(C2053),"")</f>
        <v>4</v>
      </c>
      <c r="C2053" s="37">
        <f t="shared" si="120"/>
        <v>41025</v>
      </c>
      <c r="D2053" s="193" t="s">
        <v>1720</v>
      </c>
      <c r="E2053" s="193">
        <v>41025</v>
      </c>
      <c r="F2053" s="194" t="s">
        <v>1301</v>
      </c>
      <c r="G2053" s="498" t="s">
        <v>1570</v>
      </c>
      <c r="H2053" s="7" t="s">
        <v>1705</v>
      </c>
      <c r="I2053" s="260">
        <v>350</v>
      </c>
      <c r="J2053" s="260">
        <v>10775</v>
      </c>
      <c r="K2053" s="38">
        <f t="shared" si="119"/>
        <v>3771250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3"/>
    </row>
    <row r="2054" spans="1:28" ht="15.75" customHeight="1">
      <c r="A2054" s="206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41025</v>
      </c>
      <c r="D2054" s="193" t="s">
        <v>1720</v>
      </c>
      <c r="E2054" s="193">
        <v>41025</v>
      </c>
      <c r="F2054" s="194" t="s">
        <v>1370</v>
      </c>
      <c r="G2054" s="498" t="s">
        <v>1570</v>
      </c>
      <c r="H2054" s="7" t="s">
        <v>1705</v>
      </c>
      <c r="I2054" s="260">
        <v>457</v>
      </c>
      <c r="J2054" s="260">
        <v>11373.920634920634</v>
      </c>
      <c r="K2054" s="38">
        <f t="shared" si="119"/>
        <v>5197882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3"/>
    </row>
    <row r="2055" spans="1:28" ht="15.75" customHeight="1">
      <c r="A2055" s="206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41025</v>
      </c>
      <c r="D2055" s="193" t="s">
        <v>1720</v>
      </c>
      <c r="E2055" s="186">
        <v>41025</v>
      </c>
      <c r="F2055" s="191" t="s">
        <v>1307</v>
      </c>
      <c r="G2055" s="625" t="s">
        <v>1570</v>
      </c>
      <c r="H2055" s="7" t="s">
        <v>1705</v>
      </c>
      <c r="I2055" s="260">
        <v>972</v>
      </c>
      <c r="J2055" s="260">
        <v>15041.901109989909</v>
      </c>
      <c r="K2055" s="38">
        <f t="shared" si="119"/>
        <v>14620728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3"/>
    </row>
    <row r="2056" spans="1:28" ht="15.75" customHeight="1">
      <c r="A2056" s="206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41028</v>
      </c>
      <c r="D2056" s="193" t="s">
        <v>1721</v>
      </c>
      <c r="E2056" s="186">
        <v>41028</v>
      </c>
      <c r="F2056" s="191" t="s">
        <v>1274</v>
      </c>
      <c r="G2056" s="625" t="s">
        <v>981</v>
      </c>
      <c r="H2056" s="7" t="s">
        <v>1705</v>
      </c>
      <c r="I2056" s="260">
        <v>200</v>
      </c>
      <c r="J2056" s="260">
        <v>17067</v>
      </c>
      <c r="K2056" s="38">
        <f t="shared" si="119"/>
        <v>3413400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3"/>
    </row>
    <row r="2057" spans="1:28" ht="15.75" customHeight="1">
      <c r="A2057" s="206" t="str">
        <f>IF(B2057&lt;&gt;"",IF(AND(B2057&gt;=_TM1,B2057&lt;=_TM2,OR(TH!L2057="1111",TH!M2057="1111")),TH!D2057,""),"")</f>
        <v/>
      </c>
      <c r="B2057" s="36">
        <f t="shared" si="121"/>
        <v>4</v>
      </c>
      <c r="C2057" s="37">
        <f t="shared" si="120"/>
        <v>41028</v>
      </c>
      <c r="D2057" s="193" t="s">
        <v>1721</v>
      </c>
      <c r="E2057" s="186">
        <v>41028</v>
      </c>
      <c r="F2057" s="191" t="s">
        <v>1290</v>
      </c>
      <c r="G2057" s="625" t="s">
        <v>981</v>
      </c>
      <c r="H2057" s="7" t="s">
        <v>1705</v>
      </c>
      <c r="I2057" s="260">
        <v>100</v>
      </c>
      <c r="J2057" s="260">
        <v>11995.444444444445</v>
      </c>
      <c r="K2057" s="38">
        <f t="shared" si="119"/>
        <v>1199544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3"/>
    </row>
    <row r="2058" spans="1:28" ht="15.75" customHeight="1">
      <c r="A2058" s="206" t="str">
        <f>IF(B2058&lt;&gt;"",IF(AND(B2058&gt;=_TM1,B2058&lt;=_TM2,OR(TH!L2058="1111",TH!M2058="1111")),TH!D2058,""),"")</f>
        <v/>
      </c>
      <c r="B2058" s="36">
        <f t="shared" si="121"/>
        <v>4</v>
      </c>
      <c r="C2058" s="37">
        <f t="shared" si="120"/>
        <v>41029</v>
      </c>
      <c r="D2058" s="193" t="s">
        <v>1722</v>
      </c>
      <c r="E2058" s="186">
        <v>41029</v>
      </c>
      <c r="F2058" s="191" t="s">
        <v>1445</v>
      </c>
      <c r="G2058" s="625" t="s">
        <v>983</v>
      </c>
      <c r="H2058" s="7" t="s">
        <v>1705</v>
      </c>
      <c r="I2058" s="260">
        <v>320</v>
      </c>
      <c r="J2058" s="260">
        <v>13042</v>
      </c>
      <c r="K2058" s="38">
        <f t="shared" si="119"/>
        <v>4173440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3"/>
    </row>
    <row r="2059" spans="1:28" ht="15.75" customHeight="1">
      <c r="A2059" s="206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3" t="s">
        <v>1723</v>
      </c>
      <c r="E2059" s="193">
        <v>41030</v>
      </c>
      <c r="F2059" s="194" t="s">
        <v>768</v>
      </c>
      <c r="G2059" s="498" t="s">
        <v>984</v>
      </c>
      <c r="H2059" s="7" t="s">
        <v>1705</v>
      </c>
      <c r="I2059" s="260">
        <v>10</v>
      </c>
      <c r="J2059" s="260">
        <v>27405</v>
      </c>
      <c r="K2059" s="38">
        <f t="shared" si="119"/>
        <v>274050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3"/>
    </row>
    <row r="2060" spans="1:28" ht="15.75" customHeight="1">
      <c r="A2060" s="206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3" t="s">
        <v>1723</v>
      </c>
      <c r="E2060" s="193">
        <v>41030</v>
      </c>
      <c r="F2060" s="194" t="s">
        <v>1386</v>
      </c>
      <c r="G2060" s="498" t="s">
        <v>984</v>
      </c>
      <c r="H2060" s="7" t="s">
        <v>1705</v>
      </c>
      <c r="I2060" s="260">
        <v>190</v>
      </c>
      <c r="J2060" s="260">
        <v>11480</v>
      </c>
      <c r="K2060" s="38">
        <f t="shared" si="119"/>
        <v>2181200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3"/>
    </row>
    <row r="2061" spans="1:28" ht="15.75" customHeight="1">
      <c r="A2061" s="206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3" t="s">
        <v>1723</v>
      </c>
      <c r="E2061" s="193">
        <v>41030</v>
      </c>
      <c r="F2061" s="194" t="s">
        <v>1413</v>
      </c>
      <c r="G2061" s="498" t="s">
        <v>986</v>
      </c>
      <c r="H2061" s="7" t="s">
        <v>1705</v>
      </c>
      <c r="I2061" s="260">
        <v>300</v>
      </c>
      <c r="J2061" s="260">
        <v>13112</v>
      </c>
      <c r="K2061" s="38">
        <f t="shared" si="119"/>
        <v>3933600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3"/>
    </row>
    <row r="2062" spans="1:28" ht="15.75" customHeight="1">
      <c r="A2062" s="206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3" t="s">
        <v>1723</v>
      </c>
      <c r="E2062" s="193">
        <v>41030</v>
      </c>
      <c r="F2062" s="194" t="s">
        <v>759</v>
      </c>
      <c r="G2062" s="498" t="s">
        <v>986</v>
      </c>
      <c r="H2062" s="7" t="s">
        <v>1705</v>
      </c>
      <c r="I2062" s="260">
        <v>145</v>
      </c>
      <c r="J2062" s="260">
        <v>12066</v>
      </c>
      <c r="K2062" s="38">
        <f t="shared" si="119"/>
        <v>1749570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3"/>
    </row>
    <row r="2063" spans="1:28" ht="15.75" customHeight="1">
      <c r="A2063" s="206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3" t="s">
        <v>1723</v>
      </c>
      <c r="E2063" s="193">
        <v>41030</v>
      </c>
      <c r="F2063" s="194" t="s">
        <v>1450</v>
      </c>
      <c r="G2063" s="498" t="s">
        <v>986</v>
      </c>
      <c r="H2063" s="7" t="s">
        <v>1705</v>
      </c>
      <c r="I2063" s="260">
        <v>254</v>
      </c>
      <c r="J2063" s="260">
        <v>10374</v>
      </c>
      <c r="K2063" s="38">
        <f t="shared" si="119"/>
        <v>2634996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3"/>
    </row>
    <row r="2064" spans="1:28" ht="15.75" customHeight="1">
      <c r="A2064" s="206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41030</v>
      </c>
      <c r="D2064" s="193" t="s">
        <v>1723</v>
      </c>
      <c r="E2064" s="193">
        <v>41030</v>
      </c>
      <c r="F2064" s="194" t="s">
        <v>1319</v>
      </c>
      <c r="G2064" s="498" t="s">
        <v>986</v>
      </c>
      <c r="H2064" s="7" t="s">
        <v>1705</v>
      </c>
      <c r="I2064" s="260">
        <v>163</v>
      </c>
      <c r="J2064" s="260">
        <v>11817</v>
      </c>
      <c r="K2064" s="38">
        <f t="shared" si="119"/>
        <v>1926171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3"/>
    </row>
    <row r="2065" spans="1:28" ht="15.75" customHeight="1">
      <c r="A2065" s="206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41030</v>
      </c>
      <c r="D2065" s="193" t="s">
        <v>1723</v>
      </c>
      <c r="E2065" s="193">
        <v>41030</v>
      </c>
      <c r="F2065" s="194" t="s">
        <v>1290</v>
      </c>
      <c r="G2065" s="498" t="s">
        <v>986</v>
      </c>
      <c r="H2065" s="7" t="s">
        <v>1705</v>
      </c>
      <c r="I2065" s="260">
        <v>80</v>
      </c>
      <c r="J2065" s="260">
        <v>11995.444444444445</v>
      </c>
      <c r="K2065" s="38">
        <f t="shared" si="119"/>
        <v>959636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3"/>
    </row>
    <row r="2066" spans="1:28" ht="15.75" customHeight="1">
      <c r="A2066" s="206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3" t="s">
        <v>1724</v>
      </c>
      <c r="E2066" s="193">
        <v>41033</v>
      </c>
      <c r="F2066" s="194" t="s">
        <v>1425</v>
      </c>
      <c r="G2066" s="498" t="s">
        <v>987</v>
      </c>
      <c r="H2066" s="7" t="s">
        <v>1705</v>
      </c>
      <c r="I2066" s="260">
        <v>150</v>
      </c>
      <c r="J2066" s="260">
        <v>6912</v>
      </c>
      <c r="K2066" s="38">
        <f t="shared" ref="K2066:K2129" si="122">ROUND(I2066*J2066,0)</f>
        <v>1036800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3"/>
    </row>
    <row r="2067" spans="1:28" ht="15.75" customHeight="1">
      <c r="A2067" s="206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41033</v>
      </c>
      <c r="D2067" s="193" t="s">
        <v>1724</v>
      </c>
      <c r="E2067" s="193">
        <v>41033</v>
      </c>
      <c r="F2067" s="194" t="s">
        <v>1387</v>
      </c>
      <c r="G2067" s="498" t="s">
        <v>987</v>
      </c>
      <c r="H2067" s="7" t="s">
        <v>1705</v>
      </c>
      <c r="I2067" s="260">
        <v>3</v>
      </c>
      <c r="J2067" s="260">
        <v>9026.3333333333339</v>
      </c>
      <c r="K2067" s="38">
        <f t="shared" si="122"/>
        <v>27079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3"/>
    </row>
    <row r="2068" spans="1:28" ht="15.75" customHeight="1">
      <c r="A2068" s="206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41033</v>
      </c>
      <c r="D2068" s="193" t="s">
        <v>1724</v>
      </c>
      <c r="E2068" s="193">
        <v>41033</v>
      </c>
      <c r="F2068" s="194" t="s">
        <v>768</v>
      </c>
      <c r="G2068" s="498" t="s">
        <v>987</v>
      </c>
      <c r="H2068" s="7" t="s">
        <v>1705</v>
      </c>
      <c r="I2068" s="260">
        <v>10</v>
      </c>
      <c r="J2068" s="260">
        <v>27405</v>
      </c>
      <c r="K2068" s="38">
        <f t="shared" si="122"/>
        <v>274050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3"/>
    </row>
    <row r="2069" spans="1:28" ht="15.75" customHeight="1">
      <c r="A2069" s="206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41034</v>
      </c>
      <c r="D2069" s="193" t="s">
        <v>1725</v>
      </c>
      <c r="E2069" s="193">
        <v>41034</v>
      </c>
      <c r="F2069" s="194" t="s">
        <v>1427</v>
      </c>
      <c r="G2069" s="498" t="s">
        <v>990</v>
      </c>
      <c r="H2069" s="7" t="s">
        <v>1705</v>
      </c>
      <c r="I2069" s="260">
        <v>274</v>
      </c>
      <c r="J2069" s="260">
        <v>12985</v>
      </c>
      <c r="K2069" s="38">
        <f t="shared" si="122"/>
        <v>3557890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3"/>
    </row>
    <row r="2070" spans="1:28" ht="15.75" customHeight="1">
      <c r="A2070" s="206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41034</v>
      </c>
      <c r="D2070" s="193" t="s">
        <v>1725</v>
      </c>
      <c r="E2070" s="193">
        <v>41034</v>
      </c>
      <c r="F2070" s="194" t="s">
        <v>1401</v>
      </c>
      <c r="G2070" s="498" t="s">
        <v>1571</v>
      </c>
      <c r="H2070" s="7" t="s">
        <v>1705</v>
      </c>
      <c r="I2070" s="260">
        <v>250</v>
      </c>
      <c r="J2070" s="260">
        <v>8465</v>
      </c>
      <c r="K2070" s="38">
        <f t="shared" si="122"/>
        <v>2116250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3"/>
    </row>
    <row r="2071" spans="1:28" ht="15.75" customHeight="1">
      <c r="A2071" s="206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41036</v>
      </c>
      <c r="D2071" s="193" t="s">
        <v>1726</v>
      </c>
      <c r="E2071" s="193">
        <v>41036</v>
      </c>
      <c r="F2071" s="194" t="s">
        <v>1421</v>
      </c>
      <c r="G2071" s="498" t="s">
        <v>992</v>
      </c>
      <c r="H2071" s="7" t="s">
        <v>1705</v>
      </c>
      <c r="I2071" s="260">
        <v>100</v>
      </c>
      <c r="J2071" s="260">
        <v>14562</v>
      </c>
      <c r="K2071" s="38">
        <f t="shared" si="122"/>
        <v>1456200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3"/>
    </row>
    <row r="2072" spans="1:28" ht="15.75" customHeight="1">
      <c r="A2072" s="206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si="120"/>
        <v>41038</v>
      </c>
      <c r="D2072" s="193" t="s">
        <v>1727</v>
      </c>
      <c r="E2072" s="193">
        <v>41038</v>
      </c>
      <c r="F2072" s="194" t="s">
        <v>1429</v>
      </c>
      <c r="G2072" s="498" t="s">
        <v>993</v>
      </c>
      <c r="H2072" s="7" t="s">
        <v>1705</v>
      </c>
      <c r="I2072" s="260">
        <v>500</v>
      </c>
      <c r="J2072" s="260">
        <v>10752</v>
      </c>
      <c r="K2072" s="38">
        <f t="shared" si="122"/>
        <v>5376000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3"/>
    </row>
    <row r="2073" spans="1:28" ht="15.75" customHeight="1">
      <c r="A2073" s="206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0"/>
        <v>41038</v>
      </c>
      <c r="D2073" s="193" t="s">
        <v>1727</v>
      </c>
      <c r="E2073" s="193">
        <v>41038</v>
      </c>
      <c r="F2073" s="194" t="s">
        <v>1319</v>
      </c>
      <c r="G2073" s="498" t="s">
        <v>995</v>
      </c>
      <c r="H2073" s="7" t="s">
        <v>1705</v>
      </c>
      <c r="I2073" s="260">
        <v>17</v>
      </c>
      <c r="J2073" s="260">
        <v>11817</v>
      </c>
      <c r="K2073" s="38">
        <f t="shared" si="122"/>
        <v>200889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3"/>
    </row>
    <row r="2074" spans="1:28" ht="15.75" customHeight="1">
      <c r="A2074" s="206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ref="C2074:C2137" si="123">E2074</f>
        <v>41038</v>
      </c>
      <c r="D2074" s="193" t="s">
        <v>1727</v>
      </c>
      <c r="E2074" s="193">
        <v>41038</v>
      </c>
      <c r="F2074" s="194" t="s">
        <v>735</v>
      </c>
      <c r="G2074" s="498" t="s">
        <v>995</v>
      </c>
      <c r="H2074" s="7" t="s">
        <v>1705</v>
      </c>
      <c r="I2074" s="260">
        <v>450</v>
      </c>
      <c r="J2074" s="260">
        <v>10626</v>
      </c>
      <c r="K2074" s="38">
        <f t="shared" si="122"/>
        <v>4781700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3"/>
    </row>
    <row r="2075" spans="1:28" ht="15.75" customHeight="1">
      <c r="A2075" s="206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41038</v>
      </c>
      <c r="D2075" s="193" t="s">
        <v>1727</v>
      </c>
      <c r="E2075" s="186">
        <v>41038</v>
      </c>
      <c r="F2075" s="191" t="s">
        <v>1382</v>
      </c>
      <c r="G2075" s="625" t="s">
        <v>995</v>
      </c>
      <c r="H2075" s="7" t="s">
        <v>1705</v>
      </c>
      <c r="I2075" s="260">
        <v>100</v>
      </c>
      <c r="J2075" s="260">
        <v>15159</v>
      </c>
      <c r="K2075" s="38">
        <f t="shared" si="122"/>
        <v>1515900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3"/>
    </row>
    <row r="2076" spans="1:28" ht="15.75" customHeight="1">
      <c r="A2076" s="206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41038</v>
      </c>
      <c r="D2076" s="193" t="s">
        <v>1727</v>
      </c>
      <c r="E2076" s="193">
        <v>41038</v>
      </c>
      <c r="F2076" s="194" t="s">
        <v>1290</v>
      </c>
      <c r="G2076" s="498" t="s">
        <v>995</v>
      </c>
      <c r="H2076" s="7" t="s">
        <v>1705</v>
      </c>
      <c r="I2076" s="260">
        <v>89</v>
      </c>
      <c r="J2076" s="260">
        <v>11995.444444444445</v>
      </c>
      <c r="K2076" s="38">
        <f t="shared" si="122"/>
        <v>1067595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3"/>
    </row>
    <row r="2077" spans="1:28" ht="15.75" customHeight="1">
      <c r="A2077" s="206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3" t="s">
        <v>1728</v>
      </c>
      <c r="E2077" s="193">
        <v>41042</v>
      </c>
      <c r="F2077" s="194" t="s">
        <v>759</v>
      </c>
      <c r="G2077" s="498" t="s">
        <v>996</v>
      </c>
      <c r="H2077" s="7" t="s">
        <v>1705</v>
      </c>
      <c r="I2077" s="260">
        <v>225</v>
      </c>
      <c r="J2077" s="260">
        <v>12066</v>
      </c>
      <c r="K2077" s="38">
        <f t="shared" si="122"/>
        <v>2714850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3"/>
    </row>
    <row r="2078" spans="1:28" ht="15.75" customHeight="1">
      <c r="A2078" s="206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41042</v>
      </c>
      <c r="D2078" s="193" t="s">
        <v>1728</v>
      </c>
      <c r="E2078" s="193">
        <v>41042</v>
      </c>
      <c r="F2078" s="194" t="s">
        <v>1266</v>
      </c>
      <c r="G2078" s="498" t="s">
        <v>996</v>
      </c>
      <c r="H2078" s="7" t="s">
        <v>1705</v>
      </c>
      <c r="I2078" s="260">
        <v>262</v>
      </c>
      <c r="J2078" s="260">
        <v>15913</v>
      </c>
      <c r="K2078" s="38">
        <f t="shared" si="122"/>
        <v>4169206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3"/>
    </row>
    <row r="2079" spans="1:28" ht="15.75" customHeight="1">
      <c r="A2079" s="206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41042</v>
      </c>
      <c r="D2079" s="193" t="s">
        <v>1728</v>
      </c>
      <c r="E2079" s="193">
        <v>41042</v>
      </c>
      <c r="F2079" s="194" t="s">
        <v>768</v>
      </c>
      <c r="G2079" s="498" t="s">
        <v>996</v>
      </c>
      <c r="H2079" s="7" t="s">
        <v>1705</v>
      </c>
      <c r="I2079" s="260">
        <v>10</v>
      </c>
      <c r="J2079" s="260">
        <v>27405</v>
      </c>
      <c r="K2079" s="38">
        <f t="shared" si="122"/>
        <v>274050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3"/>
    </row>
    <row r="2080" spans="1:28" ht="15.75" customHeight="1">
      <c r="A2080" s="206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3" t="s">
        <v>1729</v>
      </c>
      <c r="E2080" s="193">
        <v>41044</v>
      </c>
      <c r="F2080" s="194" t="s">
        <v>1323</v>
      </c>
      <c r="G2080" s="498" t="s">
        <v>997</v>
      </c>
      <c r="H2080" s="7" t="s">
        <v>1705</v>
      </c>
      <c r="I2080" s="260">
        <v>170</v>
      </c>
      <c r="J2080" s="260">
        <v>30997</v>
      </c>
      <c r="K2080" s="38">
        <f t="shared" si="122"/>
        <v>5269490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3"/>
    </row>
    <row r="2081" spans="1:28" ht="15.75" customHeight="1">
      <c r="A2081" s="206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3" t="s">
        <v>1729</v>
      </c>
      <c r="E2081" s="193">
        <v>41044</v>
      </c>
      <c r="F2081" s="194" t="s">
        <v>1310</v>
      </c>
      <c r="G2081" s="498" t="s">
        <v>997</v>
      </c>
      <c r="H2081" s="7" t="s">
        <v>1705</v>
      </c>
      <c r="I2081" s="260">
        <v>100</v>
      </c>
      <c r="J2081" s="260">
        <v>21728</v>
      </c>
      <c r="K2081" s="38">
        <f t="shared" si="122"/>
        <v>2172800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3"/>
    </row>
    <row r="2082" spans="1:28" ht="15.75" customHeight="1">
      <c r="A2082" s="206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3" t="s">
        <v>1729</v>
      </c>
      <c r="E2082" s="193">
        <v>41044</v>
      </c>
      <c r="F2082" s="194" t="s">
        <v>1295</v>
      </c>
      <c r="G2082" s="498" t="s">
        <v>998</v>
      </c>
      <c r="H2082" s="7" t="s">
        <v>1705</v>
      </c>
      <c r="I2082" s="260">
        <v>100</v>
      </c>
      <c r="J2082" s="260">
        <v>9332</v>
      </c>
      <c r="K2082" s="38">
        <f t="shared" si="122"/>
        <v>933200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3"/>
    </row>
    <row r="2083" spans="1:28" ht="15.75" customHeight="1">
      <c r="A2083" s="206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3" t="s">
        <v>1729</v>
      </c>
      <c r="E2083" s="193">
        <v>41044</v>
      </c>
      <c r="F2083" s="194" t="s">
        <v>1415</v>
      </c>
      <c r="G2083" s="498" t="s">
        <v>998</v>
      </c>
      <c r="H2083" s="7" t="s">
        <v>1705</v>
      </c>
      <c r="I2083" s="260">
        <v>88</v>
      </c>
      <c r="J2083" s="260">
        <v>17722</v>
      </c>
      <c r="K2083" s="38">
        <f t="shared" si="122"/>
        <v>1559536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3"/>
    </row>
    <row r="2084" spans="1:28" ht="15.75" customHeight="1">
      <c r="A2084" s="206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41044</v>
      </c>
      <c r="D2084" s="193" t="s">
        <v>1729</v>
      </c>
      <c r="E2084" s="193">
        <v>41044</v>
      </c>
      <c r="F2084" s="194" t="s">
        <v>1301</v>
      </c>
      <c r="G2084" s="498" t="s">
        <v>998</v>
      </c>
      <c r="H2084" s="7" t="s">
        <v>1705</v>
      </c>
      <c r="I2084" s="260">
        <v>328</v>
      </c>
      <c r="J2084" s="260">
        <v>10775</v>
      </c>
      <c r="K2084" s="38">
        <f t="shared" si="122"/>
        <v>3534200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3"/>
    </row>
    <row r="2085" spans="1:28" ht="15.75" customHeight="1">
      <c r="A2085" s="206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41044</v>
      </c>
      <c r="D2085" s="193" t="s">
        <v>1729</v>
      </c>
      <c r="E2085" s="193">
        <v>41044</v>
      </c>
      <c r="F2085" s="194" t="s">
        <v>1394</v>
      </c>
      <c r="G2085" s="498" t="s">
        <v>998</v>
      </c>
      <c r="H2085" s="7" t="s">
        <v>1705</v>
      </c>
      <c r="I2085" s="260">
        <v>510</v>
      </c>
      <c r="J2085" s="260">
        <v>14573</v>
      </c>
      <c r="K2085" s="38">
        <f t="shared" si="122"/>
        <v>7432230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3"/>
    </row>
    <row r="2086" spans="1:28" ht="15.75" customHeight="1">
      <c r="A2086" s="206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3" t="s">
        <v>1730</v>
      </c>
      <c r="E2086" s="193">
        <v>41048</v>
      </c>
      <c r="F2086" s="191" t="s">
        <v>1395</v>
      </c>
      <c r="G2086" s="625" t="s">
        <v>1000</v>
      </c>
      <c r="H2086" s="7" t="s">
        <v>1705</v>
      </c>
      <c r="I2086" s="260">
        <v>50</v>
      </c>
      <c r="J2086" s="260">
        <v>15578</v>
      </c>
      <c r="K2086" s="38">
        <f t="shared" si="122"/>
        <v>778900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3"/>
    </row>
    <row r="2087" spans="1:28" ht="15.75" customHeight="1">
      <c r="A2087" s="206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3" t="s">
        <v>1730</v>
      </c>
      <c r="E2087" s="193">
        <v>41048</v>
      </c>
      <c r="F2087" s="191" t="s">
        <v>1385</v>
      </c>
      <c r="G2087" s="625" t="s">
        <v>1000</v>
      </c>
      <c r="H2087" s="7" t="s">
        <v>1705</v>
      </c>
      <c r="I2087" s="260">
        <v>100</v>
      </c>
      <c r="J2087" s="260">
        <v>13782</v>
      </c>
      <c r="K2087" s="38">
        <f t="shared" si="122"/>
        <v>1378200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3"/>
    </row>
    <row r="2088" spans="1:28" ht="15.75" customHeight="1">
      <c r="A2088" s="206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3" t="s">
        <v>1730</v>
      </c>
      <c r="E2088" s="193">
        <v>41048</v>
      </c>
      <c r="F2088" s="191" t="s">
        <v>1396</v>
      </c>
      <c r="G2088" s="625" t="s">
        <v>1000</v>
      </c>
      <c r="H2088" s="7" t="s">
        <v>1705</v>
      </c>
      <c r="I2088" s="260">
        <v>575</v>
      </c>
      <c r="J2088" s="260">
        <v>19819</v>
      </c>
      <c r="K2088" s="38">
        <f t="shared" si="122"/>
        <v>11395925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3"/>
    </row>
    <row r="2089" spans="1:28" ht="15.75" customHeight="1">
      <c r="A2089" s="206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3" t="s">
        <v>1730</v>
      </c>
      <c r="E2089" s="193">
        <v>41048</v>
      </c>
      <c r="F2089" s="194" t="s">
        <v>1315</v>
      </c>
      <c r="G2089" s="498" t="s">
        <v>1001</v>
      </c>
      <c r="H2089" s="7" t="s">
        <v>1705</v>
      </c>
      <c r="I2089" s="260">
        <v>250</v>
      </c>
      <c r="J2089" s="260">
        <v>14726</v>
      </c>
      <c r="K2089" s="38">
        <f t="shared" si="122"/>
        <v>3681500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3"/>
    </row>
    <row r="2090" spans="1:28" ht="15.75" customHeight="1">
      <c r="A2090" s="206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41048</v>
      </c>
      <c r="D2090" s="193" t="s">
        <v>1730</v>
      </c>
      <c r="E2090" s="193">
        <v>41048</v>
      </c>
      <c r="F2090" s="194" t="s">
        <v>1417</v>
      </c>
      <c r="G2090" s="498" t="s">
        <v>1001</v>
      </c>
      <c r="H2090" s="7" t="s">
        <v>1705</v>
      </c>
      <c r="I2090" s="260">
        <v>500</v>
      </c>
      <c r="J2090" s="260">
        <v>8316</v>
      </c>
      <c r="K2090" s="38">
        <f t="shared" si="122"/>
        <v>4158000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3"/>
    </row>
    <row r="2091" spans="1:28" ht="15.75" customHeight="1">
      <c r="A2091" s="206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41048</v>
      </c>
      <c r="D2091" s="193" t="s">
        <v>1730</v>
      </c>
      <c r="E2091" s="193">
        <v>41048</v>
      </c>
      <c r="F2091" s="194" t="s">
        <v>1300</v>
      </c>
      <c r="G2091" s="498" t="s">
        <v>1001</v>
      </c>
      <c r="H2091" s="7" t="s">
        <v>1705</v>
      </c>
      <c r="I2091" s="260">
        <v>500</v>
      </c>
      <c r="J2091" s="260">
        <v>18306</v>
      </c>
      <c r="K2091" s="38">
        <f t="shared" si="122"/>
        <v>9153000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3"/>
    </row>
    <row r="2092" spans="1:28" ht="15.75" customHeight="1">
      <c r="A2092" s="206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3" t="s">
        <v>1731</v>
      </c>
      <c r="E2092" s="193">
        <v>41050</v>
      </c>
      <c r="F2092" s="194" t="s">
        <v>1439</v>
      </c>
      <c r="G2092" s="498" t="s">
        <v>1003</v>
      </c>
      <c r="H2092" s="7" t="s">
        <v>1705</v>
      </c>
      <c r="I2092" s="260">
        <v>120</v>
      </c>
      <c r="J2092" s="260">
        <v>11578</v>
      </c>
      <c r="K2092" s="38">
        <f t="shared" si="122"/>
        <v>1389360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3"/>
    </row>
    <row r="2093" spans="1:28" ht="15.75" customHeight="1">
      <c r="A2093" s="206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3" t="s">
        <v>1731</v>
      </c>
      <c r="E2093" s="193">
        <v>41050</v>
      </c>
      <c r="F2093" s="194" t="s">
        <v>1405</v>
      </c>
      <c r="G2093" s="498" t="s">
        <v>1003</v>
      </c>
      <c r="H2093" s="7" t="s">
        <v>1705</v>
      </c>
      <c r="I2093" s="260">
        <v>150</v>
      </c>
      <c r="J2093" s="260">
        <v>10811</v>
      </c>
      <c r="K2093" s="38">
        <f t="shared" si="122"/>
        <v>1621650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3"/>
    </row>
    <row r="2094" spans="1:28" ht="15.75" customHeight="1">
      <c r="A2094" s="206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3" t="s">
        <v>1731</v>
      </c>
      <c r="E2094" s="193">
        <v>41050</v>
      </c>
      <c r="F2094" s="194" t="s">
        <v>1296</v>
      </c>
      <c r="G2094" s="498" t="s">
        <v>1004</v>
      </c>
      <c r="H2094" s="7" t="s">
        <v>1705</v>
      </c>
      <c r="I2094" s="260">
        <v>500</v>
      </c>
      <c r="J2094" s="260">
        <v>15825</v>
      </c>
      <c r="K2094" s="38">
        <f t="shared" si="122"/>
        <v>7912500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3"/>
    </row>
    <row r="2095" spans="1:28" ht="15.75" customHeight="1">
      <c r="A2095" s="206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3" t="s">
        <v>1731</v>
      </c>
      <c r="E2095" s="193">
        <v>41050</v>
      </c>
      <c r="F2095" s="194" t="s">
        <v>1398</v>
      </c>
      <c r="G2095" s="498" t="s">
        <v>1005</v>
      </c>
      <c r="H2095" s="7" t="s">
        <v>1705</v>
      </c>
      <c r="I2095" s="260">
        <v>850</v>
      </c>
      <c r="J2095" s="260">
        <v>19041</v>
      </c>
      <c r="K2095" s="38">
        <f t="shared" si="122"/>
        <v>16184850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3"/>
    </row>
    <row r="2096" spans="1:28" ht="15.75" customHeight="1">
      <c r="A2096" s="206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41050</v>
      </c>
      <c r="D2096" s="193" t="s">
        <v>1731</v>
      </c>
      <c r="E2096" s="193">
        <v>41050</v>
      </c>
      <c r="F2096" s="194" t="s">
        <v>1290</v>
      </c>
      <c r="G2096" s="498" t="s">
        <v>1005</v>
      </c>
      <c r="H2096" s="7" t="s">
        <v>1705</v>
      </c>
      <c r="I2096" s="260">
        <v>450</v>
      </c>
      <c r="J2096" s="260">
        <v>11995.444444444445</v>
      </c>
      <c r="K2096" s="38">
        <f t="shared" si="122"/>
        <v>5397950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3"/>
    </row>
    <row r="2097" spans="1:28" ht="15.75" customHeight="1">
      <c r="A2097" s="206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41050</v>
      </c>
      <c r="D2097" s="193" t="s">
        <v>1731</v>
      </c>
      <c r="E2097" s="193">
        <v>41050</v>
      </c>
      <c r="F2097" s="194" t="s">
        <v>1373</v>
      </c>
      <c r="G2097" s="498" t="s">
        <v>1005</v>
      </c>
      <c r="H2097" s="7" t="s">
        <v>1705</v>
      </c>
      <c r="I2097" s="260">
        <v>455</v>
      </c>
      <c r="J2097" s="260">
        <v>19937.945495836488</v>
      </c>
      <c r="K2097" s="38">
        <f t="shared" si="122"/>
        <v>9071765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3"/>
    </row>
    <row r="2098" spans="1:28" ht="15.75" customHeight="1">
      <c r="A2098" s="206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3" t="s">
        <v>1732</v>
      </c>
      <c r="E2098" s="193">
        <v>41056</v>
      </c>
      <c r="F2098" s="194" t="s">
        <v>1451</v>
      </c>
      <c r="G2098" s="498" t="s">
        <v>1011</v>
      </c>
      <c r="H2098" s="7" t="s">
        <v>1705</v>
      </c>
      <c r="I2098" s="260">
        <v>500</v>
      </c>
      <c r="J2098" s="260">
        <v>11447</v>
      </c>
      <c r="K2098" s="38">
        <f t="shared" si="122"/>
        <v>5723500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3"/>
    </row>
    <row r="2099" spans="1:28" ht="15.75" customHeight="1">
      <c r="A2099" s="206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3" t="s">
        <v>1732</v>
      </c>
      <c r="E2099" s="193">
        <v>41056</v>
      </c>
      <c r="F2099" s="194" t="s">
        <v>1432</v>
      </c>
      <c r="G2099" s="498" t="s">
        <v>1011</v>
      </c>
      <c r="H2099" s="7" t="s">
        <v>1705</v>
      </c>
      <c r="I2099" s="260">
        <v>500</v>
      </c>
      <c r="J2099" s="260">
        <v>10584</v>
      </c>
      <c r="K2099" s="38">
        <f t="shared" si="122"/>
        <v>5292000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3"/>
    </row>
    <row r="2100" spans="1:28" ht="15.75" customHeight="1">
      <c r="A2100" s="206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3" t="s">
        <v>1732</v>
      </c>
      <c r="E2100" s="193">
        <v>41056</v>
      </c>
      <c r="F2100" s="194" t="s">
        <v>1387</v>
      </c>
      <c r="G2100" s="498" t="s">
        <v>1012</v>
      </c>
      <c r="H2100" s="7" t="s">
        <v>1705</v>
      </c>
      <c r="I2100" s="260">
        <v>0.5</v>
      </c>
      <c r="J2100" s="260">
        <v>9026.7307692307695</v>
      </c>
      <c r="K2100" s="38">
        <f t="shared" si="122"/>
        <v>4513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3"/>
    </row>
    <row r="2101" spans="1:28" ht="15.75" customHeight="1">
      <c r="A2101" s="206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3" t="s">
        <v>1732</v>
      </c>
      <c r="E2101" s="193">
        <v>41056</v>
      </c>
      <c r="F2101" s="194" t="s">
        <v>1387</v>
      </c>
      <c r="G2101" s="498" t="s">
        <v>1012</v>
      </c>
      <c r="H2101" s="7" t="s">
        <v>1705</v>
      </c>
      <c r="I2101" s="260">
        <v>0.5</v>
      </c>
      <c r="J2101" s="260">
        <v>9026.7307692307695</v>
      </c>
      <c r="K2101" s="38">
        <f t="shared" si="122"/>
        <v>4513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3"/>
    </row>
    <row r="2102" spans="1:28" ht="15.75" customHeight="1">
      <c r="A2102" s="206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3" t="s">
        <v>1732</v>
      </c>
      <c r="E2102" s="193">
        <v>41056</v>
      </c>
      <c r="F2102" s="194" t="s">
        <v>1387</v>
      </c>
      <c r="G2102" s="498" t="s">
        <v>1012</v>
      </c>
      <c r="H2102" s="7" t="s">
        <v>1705</v>
      </c>
      <c r="I2102" s="260">
        <v>1</v>
      </c>
      <c r="J2102" s="260">
        <v>9026.75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3"/>
    </row>
    <row r="2103" spans="1:28" ht="15.75" customHeight="1">
      <c r="A2103" s="206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3" t="s">
        <v>1732</v>
      </c>
      <c r="E2103" s="193">
        <v>41056</v>
      </c>
      <c r="F2103" s="194" t="s">
        <v>1387</v>
      </c>
      <c r="G2103" s="498" t="s">
        <v>1012</v>
      </c>
      <c r="H2103" s="7" t="s">
        <v>1705</v>
      </c>
      <c r="I2103" s="260">
        <v>1</v>
      </c>
      <c r="J2103" s="260">
        <v>9026.75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3"/>
    </row>
    <row r="2104" spans="1:28" ht="15.75" customHeight="1">
      <c r="A2104" s="206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3" t="s">
        <v>1732</v>
      </c>
      <c r="E2104" s="193">
        <v>41056</v>
      </c>
      <c r="F2104" s="194" t="s">
        <v>1387</v>
      </c>
      <c r="G2104" s="498" t="s">
        <v>1012</v>
      </c>
      <c r="H2104" s="7" t="s">
        <v>1705</v>
      </c>
      <c r="I2104" s="260">
        <v>1</v>
      </c>
      <c r="J2104" s="260">
        <v>9026.7307692307695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3"/>
    </row>
    <row r="2105" spans="1:28" ht="15.75" customHeight="1">
      <c r="A2105" s="206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3" t="s">
        <v>1732</v>
      </c>
      <c r="E2105" s="193">
        <v>41056</v>
      </c>
      <c r="F2105" s="194" t="s">
        <v>1387</v>
      </c>
      <c r="G2105" s="498" t="s">
        <v>1012</v>
      </c>
      <c r="H2105" s="7" t="s">
        <v>1705</v>
      </c>
      <c r="I2105" s="260">
        <v>1</v>
      </c>
      <c r="J2105" s="260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3"/>
    </row>
    <row r="2106" spans="1:28" ht="15.75" customHeight="1">
      <c r="A2106" s="206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3" t="s">
        <v>1732</v>
      </c>
      <c r="E2106" s="193">
        <v>41056</v>
      </c>
      <c r="F2106" s="194" t="s">
        <v>1387</v>
      </c>
      <c r="G2106" s="498" t="s">
        <v>1012</v>
      </c>
      <c r="H2106" s="7" t="s">
        <v>1705</v>
      </c>
      <c r="I2106" s="260">
        <v>1</v>
      </c>
      <c r="J2106" s="260">
        <v>9026.75</v>
      </c>
      <c r="K2106" s="38">
        <f t="shared" si="122"/>
        <v>9027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3"/>
    </row>
    <row r="2107" spans="1:28" ht="15.75" customHeight="1">
      <c r="A2107" s="206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3" t="s">
        <v>1732</v>
      </c>
      <c r="E2107" s="193">
        <v>41056</v>
      </c>
      <c r="F2107" s="194" t="s">
        <v>1387</v>
      </c>
      <c r="G2107" s="498" t="s">
        <v>1012</v>
      </c>
      <c r="H2107" s="7" t="s">
        <v>1705</v>
      </c>
      <c r="I2107" s="260">
        <v>1</v>
      </c>
      <c r="J2107" s="260">
        <v>9026.7307692307695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3"/>
    </row>
    <row r="2108" spans="1:28" ht="15.75" customHeight="1">
      <c r="A2108" s="206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3" t="s">
        <v>1732</v>
      </c>
      <c r="E2108" s="186">
        <v>41056</v>
      </c>
      <c r="F2108" s="191" t="s">
        <v>756</v>
      </c>
      <c r="G2108" s="625" t="s">
        <v>1012</v>
      </c>
      <c r="H2108" s="7" t="s">
        <v>1705</v>
      </c>
      <c r="I2108" s="260">
        <v>3</v>
      </c>
      <c r="J2108" s="260">
        <v>8930</v>
      </c>
      <c r="K2108" s="38">
        <f t="shared" si="122"/>
        <v>26790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3"/>
    </row>
    <row r="2109" spans="1:28" ht="15.75" customHeight="1">
      <c r="A2109" s="206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3" t="s">
        <v>1732</v>
      </c>
      <c r="E2109" s="186">
        <v>41056</v>
      </c>
      <c r="F2109" s="191" t="s">
        <v>1387</v>
      </c>
      <c r="G2109" s="625" t="s">
        <v>1012</v>
      </c>
      <c r="H2109" s="7" t="s">
        <v>1705</v>
      </c>
      <c r="I2109" s="260">
        <v>1</v>
      </c>
      <c r="J2109" s="260">
        <v>9026.75</v>
      </c>
      <c r="K2109" s="38">
        <f t="shared" si="122"/>
        <v>9027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3"/>
    </row>
    <row r="2110" spans="1:28" ht="15.75" customHeight="1">
      <c r="A2110" s="206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3" t="s">
        <v>1732</v>
      </c>
      <c r="E2110" s="186">
        <v>41056</v>
      </c>
      <c r="F2110" s="191" t="s">
        <v>1423</v>
      </c>
      <c r="G2110" s="625" t="s">
        <v>1012</v>
      </c>
      <c r="H2110" s="7" t="s">
        <v>1705</v>
      </c>
      <c r="I2110" s="260">
        <v>14</v>
      </c>
      <c r="J2110" s="260">
        <v>14602.666666666666</v>
      </c>
      <c r="K2110" s="38">
        <f t="shared" si="122"/>
        <v>204437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3"/>
    </row>
    <row r="2111" spans="1:28" ht="15.75" customHeight="1">
      <c r="A2111" s="206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3" t="s">
        <v>1732</v>
      </c>
      <c r="E2111" s="193">
        <v>41056</v>
      </c>
      <c r="F2111" s="194" t="s">
        <v>1301</v>
      </c>
      <c r="G2111" s="498" t="s">
        <v>1012</v>
      </c>
      <c r="H2111" s="7" t="s">
        <v>1705</v>
      </c>
      <c r="I2111" s="260">
        <v>2</v>
      </c>
      <c r="J2111" s="260">
        <v>10775</v>
      </c>
      <c r="K2111" s="38">
        <f t="shared" si="122"/>
        <v>21550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3"/>
    </row>
    <row r="2112" spans="1:28" ht="15.75" customHeight="1">
      <c r="A2112" s="206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3" t="s">
        <v>1732</v>
      </c>
      <c r="E2112" s="193">
        <v>41056</v>
      </c>
      <c r="F2112" s="194" t="s">
        <v>737</v>
      </c>
      <c r="G2112" s="498" t="s">
        <v>1012</v>
      </c>
      <c r="H2112" s="7" t="s">
        <v>1705</v>
      </c>
      <c r="I2112" s="260">
        <v>1</v>
      </c>
      <c r="J2112" s="260">
        <v>9420</v>
      </c>
      <c r="K2112" s="38">
        <f t="shared" si="122"/>
        <v>9420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3"/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3" t="s">
        <v>1732</v>
      </c>
      <c r="E2113" s="186">
        <v>41056</v>
      </c>
      <c r="F2113" s="191" t="s">
        <v>1387</v>
      </c>
      <c r="G2113" s="625" t="s">
        <v>1012</v>
      </c>
      <c r="H2113" s="7" t="s">
        <v>1705</v>
      </c>
      <c r="I2113" s="260">
        <v>1</v>
      </c>
      <c r="J2113" s="260">
        <v>9026.75</v>
      </c>
      <c r="K2113" s="38">
        <f t="shared" si="122"/>
        <v>9027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3"/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3" t="s">
        <v>1732</v>
      </c>
      <c r="E2114" s="193">
        <v>41056</v>
      </c>
      <c r="F2114" s="194" t="s">
        <v>1387</v>
      </c>
      <c r="G2114" s="498" t="s">
        <v>1012</v>
      </c>
      <c r="H2114" s="7" t="s">
        <v>1705</v>
      </c>
      <c r="I2114" s="260">
        <v>1</v>
      </c>
      <c r="J2114" s="260">
        <v>9026.7307692307695</v>
      </c>
      <c r="K2114" s="38">
        <f t="shared" si="122"/>
        <v>9027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3"/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>
        <f t="shared" si="121"/>
        <v>5</v>
      </c>
      <c r="C2115" s="37">
        <f t="shared" si="123"/>
        <v>41056</v>
      </c>
      <c r="D2115" s="193" t="s">
        <v>1732</v>
      </c>
      <c r="E2115" s="193">
        <v>41056</v>
      </c>
      <c r="F2115" s="194" t="s">
        <v>1290</v>
      </c>
      <c r="G2115" s="498" t="s">
        <v>1012</v>
      </c>
      <c r="H2115" s="7" t="s">
        <v>1705</v>
      </c>
      <c r="I2115" s="260">
        <v>4</v>
      </c>
      <c r="J2115" s="260">
        <v>11995.444444444445</v>
      </c>
      <c r="K2115" s="38">
        <f t="shared" si="122"/>
        <v>47982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3"/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>
        <f t="shared" si="121"/>
        <v>5</v>
      </c>
      <c r="C2116" s="37">
        <f t="shared" si="123"/>
        <v>41056</v>
      </c>
      <c r="D2116" s="193" t="s">
        <v>1732</v>
      </c>
      <c r="E2116" s="186">
        <v>41056</v>
      </c>
      <c r="F2116" s="191" t="s">
        <v>737</v>
      </c>
      <c r="G2116" s="625" t="s">
        <v>1012</v>
      </c>
      <c r="H2116" s="7" t="s">
        <v>1705</v>
      </c>
      <c r="I2116" s="260">
        <v>4</v>
      </c>
      <c r="J2116" s="260">
        <v>9420</v>
      </c>
      <c r="K2116" s="38">
        <f t="shared" si="122"/>
        <v>37680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3"/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>
        <f t="shared" ref="B2117:B2172" si="124">IF(C2117&lt;&gt;"",MONTH(C2117),"")</f>
        <v>5</v>
      </c>
      <c r="C2117" s="37">
        <f t="shared" si="123"/>
        <v>41056</v>
      </c>
      <c r="D2117" s="193" t="s">
        <v>1732</v>
      </c>
      <c r="E2117" s="193">
        <v>41056</v>
      </c>
      <c r="F2117" s="194" t="s">
        <v>1280</v>
      </c>
      <c r="G2117" s="498" t="s">
        <v>1012</v>
      </c>
      <c r="H2117" s="7" t="s">
        <v>1705</v>
      </c>
      <c r="I2117" s="260">
        <v>12</v>
      </c>
      <c r="J2117" s="260">
        <v>16878</v>
      </c>
      <c r="K2117" s="38">
        <f t="shared" si="122"/>
        <v>202536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3"/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3" t="s">
        <v>1732</v>
      </c>
      <c r="E2118" s="193">
        <v>41056</v>
      </c>
      <c r="F2118" s="194" t="s">
        <v>1410</v>
      </c>
      <c r="G2118" s="498" t="s">
        <v>1012</v>
      </c>
      <c r="H2118" s="7" t="s">
        <v>1705</v>
      </c>
      <c r="I2118" s="260">
        <v>82</v>
      </c>
      <c r="J2118" s="260">
        <v>9286</v>
      </c>
      <c r="K2118" s="38">
        <f t="shared" si="122"/>
        <v>761452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3"/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3" t="s">
        <v>1732</v>
      </c>
      <c r="E2119" s="193">
        <v>41056</v>
      </c>
      <c r="F2119" s="194" t="s">
        <v>1387</v>
      </c>
      <c r="G2119" s="498" t="s">
        <v>1012</v>
      </c>
      <c r="H2119" s="7" t="s">
        <v>1705</v>
      </c>
      <c r="I2119" s="260">
        <v>1</v>
      </c>
      <c r="J2119" s="260">
        <v>9026.7307692307695</v>
      </c>
      <c r="K2119" s="38">
        <f t="shared" si="122"/>
        <v>9027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3"/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3" t="s">
        <v>1732</v>
      </c>
      <c r="E2120" s="193">
        <v>41056</v>
      </c>
      <c r="F2120" s="194" t="s">
        <v>737</v>
      </c>
      <c r="G2120" s="498" t="s">
        <v>1012</v>
      </c>
      <c r="H2120" s="7" t="s">
        <v>1705</v>
      </c>
      <c r="I2120" s="260">
        <v>5</v>
      </c>
      <c r="J2120" s="260">
        <v>9420</v>
      </c>
      <c r="K2120" s="38">
        <f t="shared" si="122"/>
        <v>47100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3"/>
    </row>
    <row r="2121" spans="1:28" s="857" customFormat="1" ht="15.75" customHeight="1">
      <c r="A2121" s="206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3" t="s">
        <v>1732</v>
      </c>
      <c r="E2121" s="193">
        <v>41056</v>
      </c>
      <c r="F2121" s="194" t="s">
        <v>1386</v>
      </c>
      <c r="G2121" s="498" t="s">
        <v>1012</v>
      </c>
      <c r="H2121" s="7" t="s">
        <v>1705</v>
      </c>
      <c r="I2121" s="260">
        <v>60</v>
      </c>
      <c r="J2121" s="260">
        <v>11480</v>
      </c>
      <c r="K2121" s="38">
        <f t="shared" si="122"/>
        <v>688800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200"/>
      <c r="AB2121" s="213"/>
    </row>
    <row r="2122" spans="1:28" s="857" customFormat="1" ht="15.75" customHeight="1">
      <c r="A2122" s="206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3" t="s">
        <v>1732</v>
      </c>
      <c r="E2122" s="193">
        <v>41056</v>
      </c>
      <c r="F2122" s="194" t="s">
        <v>1269</v>
      </c>
      <c r="G2122" s="498" t="s">
        <v>1012</v>
      </c>
      <c r="H2122" s="7" t="s">
        <v>1705</v>
      </c>
      <c r="I2122" s="260">
        <v>1</v>
      </c>
      <c r="J2122" s="260">
        <v>14375</v>
      </c>
      <c r="K2122" s="38">
        <f t="shared" si="122"/>
        <v>14375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200"/>
      <c r="AB2122" s="213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3" t="s">
        <v>1732</v>
      </c>
      <c r="E2123" s="193">
        <v>41056</v>
      </c>
      <c r="F2123" s="194" t="s">
        <v>1285</v>
      </c>
      <c r="G2123" s="498" t="s">
        <v>1012</v>
      </c>
      <c r="H2123" s="7" t="s">
        <v>1705</v>
      </c>
      <c r="I2123" s="260">
        <v>153</v>
      </c>
      <c r="J2123" s="260">
        <v>11150</v>
      </c>
      <c r="K2123" s="38">
        <f t="shared" si="122"/>
        <v>1705950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3"/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3" t="s">
        <v>1732</v>
      </c>
      <c r="E2124" s="193">
        <v>41056</v>
      </c>
      <c r="F2124" s="194" t="s">
        <v>1330</v>
      </c>
      <c r="G2124" s="498" t="s">
        <v>1012</v>
      </c>
      <c r="H2124" s="7" t="s">
        <v>1705</v>
      </c>
      <c r="I2124" s="260">
        <v>18</v>
      </c>
      <c r="J2124" s="260">
        <v>25149</v>
      </c>
      <c r="K2124" s="38">
        <f t="shared" si="122"/>
        <v>452682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3"/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3" t="s">
        <v>1732</v>
      </c>
      <c r="E2125" s="193">
        <v>41056</v>
      </c>
      <c r="F2125" s="194" t="s">
        <v>788</v>
      </c>
      <c r="G2125" s="498" t="s">
        <v>1012</v>
      </c>
      <c r="H2125" s="7" t="s">
        <v>1705</v>
      </c>
      <c r="I2125" s="260">
        <v>23</v>
      </c>
      <c r="J2125" s="260">
        <v>14469.12</v>
      </c>
      <c r="K2125" s="38">
        <f t="shared" si="122"/>
        <v>332790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3"/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3" t="s">
        <v>1732</v>
      </c>
      <c r="E2126" s="193">
        <v>41056</v>
      </c>
      <c r="F2126" s="194" t="s">
        <v>1449</v>
      </c>
      <c r="G2126" s="498" t="s">
        <v>1012</v>
      </c>
      <c r="H2126" s="7" t="s">
        <v>1705</v>
      </c>
      <c r="I2126" s="260">
        <v>90</v>
      </c>
      <c r="J2126" s="260">
        <v>16748</v>
      </c>
      <c r="K2126" s="38">
        <f t="shared" si="122"/>
        <v>1507320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3"/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3" t="s">
        <v>1732</v>
      </c>
      <c r="E2127" s="193">
        <v>41056</v>
      </c>
      <c r="F2127" s="194" t="s">
        <v>1331</v>
      </c>
      <c r="G2127" s="498" t="s">
        <v>1012</v>
      </c>
      <c r="H2127" s="7" t="s">
        <v>1705</v>
      </c>
      <c r="I2127" s="260">
        <v>55</v>
      </c>
      <c r="J2127" s="260">
        <v>23028</v>
      </c>
      <c r="K2127" s="38">
        <f t="shared" si="122"/>
        <v>1266540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3"/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3" t="s">
        <v>1732</v>
      </c>
      <c r="E2128" s="193">
        <v>41056</v>
      </c>
      <c r="F2128" s="194" t="s">
        <v>1291</v>
      </c>
      <c r="G2128" s="498" t="s">
        <v>1012</v>
      </c>
      <c r="H2128" s="7" t="s">
        <v>1705</v>
      </c>
      <c r="I2128" s="260">
        <v>250</v>
      </c>
      <c r="J2128" s="260">
        <v>23149</v>
      </c>
      <c r="K2128" s="38">
        <f t="shared" si="122"/>
        <v>5787250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3"/>
    </row>
    <row r="2129" spans="1:28" ht="15.75" customHeight="1">
      <c r="A2129" s="206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3" t="s">
        <v>1732</v>
      </c>
      <c r="E2129" s="193">
        <v>41056</v>
      </c>
      <c r="F2129" s="194" t="s">
        <v>1415</v>
      </c>
      <c r="G2129" s="498" t="s">
        <v>1012</v>
      </c>
      <c r="H2129" s="7" t="s">
        <v>1705</v>
      </c>
      <c r="I2129" s="260">
        <v>36</v>
      </c>
      <c r="J2129" s="260">
        <v>17722</v>
      </c>
      <c r="K2129" s="38">
        <f t="shared" si="122"/>
        <v>637992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3"/>
    </row>
    <row r="2130" spans="1:28" ht="15.75" customHeight="1">
      <c r="A2130" s="206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3" t="s">
        <v>1732</v>
      </c>
      <c r="E2130" s="193">
        <v>41056</v>
      </c>
      <c r="F2130" s="194" t="s">
        <v>792</v>
      </c>
      <c r="G2130" s="498" t="s">
        <v>1012</v>
      </c>
      <c r="H2130" s="7" t="s">
        <v>1705</v>
      </c>
      <c r="I2130" s="260">
        <v>3</v>
      </c>
      <c r="J2130" s="260">
        <v>10448.9</v>
      </c>
      <c r="K2130" s="38">
        <f t="shared" ref="K2130:K2183" si="125">ROUND(I2130*J2130,0)</f>
        <v>31347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3"/>
    </row>
    <row r="2131" spans="1:28" ht="15.75" customHeight="1">
      <c r="A2131" s="206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41056</v>
      </c>
      <c r="D2131" s="193" t="s">
        <v>1732</v>
      </c>
      <c r="E2131" s="193">
        <v>41056</v>
      </c>
      <c r="F2131" s="194" t="s">
        <v>1373</v>
      </c>
      <c r="G2131" s="498" t="s">
        <v>1012</v>
      </c>
      <c r="H2131" s="7" t="s">
        <v>1705</v>
      </c>
      <c r="I2131" s="260">
        <v>46</v>
      </c>
      <c r="J2131" s="260">
        <v>19937.945495836488</v>
      </c>
      <c r="K2131" s="38">
        <f t="shared" si="125"/>
        <v>917145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3"/>
    </row>
    <row r="2132" spans="1:28" ht="15.75" customHeight="1">
      <c r="A2132" s="206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41056</v>
      </c>
      <c r="D2132" s="193" t="s">
        <v>1732</v>
      </c>
      <c r="E2132" s="193">
        <v>41056</v>
      </c>
      <c r="F2132" s="194" t="s">
        <v>1410</v>
      </c>
      <c r="G2132" s="498" t="s">
        <v>1013</v>
      </c>
      <c r="H2132" s="7" t="s">
        <v>1705</v>
      </c>
      <c r="I2132" s="260">
        <v>222</v>
      </c>
      <c r="J2132" s="260">
        <v>9286</v>
      </c>
      <c r="K2132" s="38">
        <f t="shared" si="125"/>
        <v>2061492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3"/>
    </row>
    <row r="2133" spans="1:28" ht="15.75" customHeight="1">
      <c r="A2133" s="206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3" t="s">
        <v>1733</v>
      </c>
      <c r="E2133" s="193">
        <v>41057</v>
      </c>
      <c r="F2133" s="194" t="s">
        <v>1433</v>
      </c>
      <c r="G2133" s="498" t="s">
        <v>1015</v>
      </c>
      <c r="H2133" s="7" t="s">
        <v>1705</v>
      </c>
      <c r="I2133" s="260">
        <v>265</v>
      </c>
      <c r="J2133" s="260">
        <v>11882</v>
      </c>
      <c r="K2133" s="38">
        <f t="shared" si="125"/>
        <v>3148730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3"/>
    </row>
    <row r="2134" spans="1:28" ht="15.75" customHeight="1">
      <c r="A2134" s="206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41057</v>
      </c>
      <c r="D2134" s="193" t="s">
        <v>1733</v>
      </c>
      <c r="E2134" s="193">
        <v>41057</v>
      </c>
      <c r="F2134" s="194" t="s">
        <v>1424</v>
      </c>
      <c r="G2134" s="498" t="s">
        <v>1016</v>
      </c>
      <c r="H2134" s="7" t="s">
        <v>1705</v>
      </c>
      <c r="I2134" s="260">
        <v>1000</v>
      </c>
      <c r="J2134" s="260">
        <v>9122</v>
      </c>
      <c r="K2134" s="38">
        <f t="shared" si="125"/>
        <v>9122000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3"/>
    </row>
    <row r="2135" spans="1:28" ht="15.75" customHeight="1">
      <c r="A2135" s="206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41057</v>
      </c>
      <c r="D2135" s="193" t="s">
        <v>1733</v>
      </c>
      <c r="E2135" s="193">
        <v>41057</v>
      </c>
      <c r="F2135" s="194" t="s">
        <v>1327</v>
      </c>
      <c r="G2135" s="498" t="s">
        <v>1018</v>
      </c>
      <c r="H2135" s="7" t="s">
        <v>1705</v>
      </c>
      <c r="I2135" s="260">
        <v>282</v>
      </c>
      <c r="J2135" s="260">
        <v>21210</v>
      </c>
      <c r="K2135" s="38">
        <f t="shared" si="125"/>
        <v>5981220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3"/>
    </row>
    <row r="2136" spans="1:28" ht="15.75" customHeight="1">
      <c r="A2136" s="206" t="str">
        <f>IF(B2136&lt;&gt;"",IF(AND(B2136&gt;=_TM1,B2136&lt;=_TM2,OR(TH!L2136="1111",TH!M2136="1111")),TH!D2136,""),"")</f>
        <v/>
      </c>
      <c r="B2136" s="36">
        <f t="shared" si="124"/>
        <v>5</v>
      </c>
      <c r="C2136" s="37">
        <f t="shared" si="123"/>
        <v>41058</v>
      </c>
      <c r="D2136" s="193" t="s">
        <v>1734</v>
      </c>
      <c r="E2136" s="193">
        <v>41058</v>
      </c>
      <c r="F2136" s="194" t="s">
        <v>1396</v>
      </c>
      <c r="G2136" s="498" t="s">
        <v>1019</v>
      </c>
      <c r="H2136" s="7" t="s">
        <v>1705</v>
      </c>
      <c r="I2136" s="260">
        <v>180</v>
      </c>
      <c r="J2136" s="260">
        <v>19819</v>
      </c>
      <c r="K2136" s="38">
        <f t="shared" si="125"/>
        <v>3567420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3"/>
    </row>
    <row r="2137" spans="1:28" ht="15.75" customHeight="1">
      <c r="A2137" s="206" t="str">
        <f>IF(B2137&lt;&gt;"",IF(AND(B2137&gt;=_TM1,B2137&lt;=_TM2,OR(TH!L2137="1111",TH!M2137="1111")),TH!D2137,""),"")</f>
        <v/>
      </c>
      <c r="B2137" s="36">
        <f t="shared" si="124"/>
        <v>5</v>
      </c>
      <c r="C2137" s="37">
        <f t="shared" si="123"/>
        <v>41058</v>
      </c>
      <c r="D2137" s="193" t="s">
        <v>1734</v>
      </c>
      <c r="E2137" s="193">
        <v>41058</v>
      </c>
      <c r="F2137" s="194" t="s">
        <v>1392</v>
      </c>
      <c r="G2137" s="498" t="s">
        <v>1019</v>
      </c>
      <c r="H2137" s="7" t="s">
        <v>1705</v>
      </c>
      <c r="I2137" s="260">
        <v>100</v>
      </c>
      <c r="J2137" s="260">
        <v>11866</v>
      </c>
      <c r="K2137" s="38">
        <f t="shared" si="125"/>
        <v>1186600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3"/>
    </row>
    <row r="2138" spans="1:28" ht="15.75" customHeight="1">
      <c r="A2138" s="206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ref="C2138:C2191" si="126">E2138</f>
        <v>41068</v>
      </c>
      <c r="D2138" s="193" t="s">
        <v>1735</v>
      </c>
      <c r="E2138" s="193">
        <v>41068</v>
      </c>
      <c r="F2138" s="194" t="s">
        <v>1300</v>
      </c>
      <c r="G2138" s="498" t="s">
        <v>1021</v>
      </c>
      <c r="H2138" s="7" t="s">
        <v>1705</v>
      </c>
      <c r="I2138" s="260">
        <v>240</v>
      </c>
      <c r="J2138" s="260">
        <v>18306</v>
      </c>
      <c r="K2138" s="38">
        <f t="shared" si="125"/>
        <v>4393440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3"/>
    </row>
    <row r="2139" spans="1:28" ht="15.75" customHeight="1">
      <c r="A2139" s="206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41068</v>
      </c>
      <c r="D2139" s="193" t="s">
        <v>1735</v>
      </c>
      <c r="E2139" s="193">
        <v>41068</v>
      </c>
      <c r="F2139" s="194" t="s">
        <v>1396</v>
      </c>
      <c r="G2139" s="498" t="s">
        <v>1021</v>
      </c>
      <c r="H2139" s="7" t="s">
        <v>1705</v>
      </c>
      <c r="I2139" s="260">
        <v>50</v>
      </c>
      <c r="J2139" s="260">
        <v>19819</v>
      </c>
      <c r="K2139" s="38">
        <f t="shared" si="125"/>
        <v>990950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3"/>
    </row>
    <row r="2140" spans="1:28" ht="15.75" customHeight="1">
      <c r="A2140" s="206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41068</v>
      </c>
      <c r="D2140" s="193" t="s">
        <v>1735</v>
      </c>
      <c r="E2140" s="193">
        <v>41068</v>
      </c>
      <c r="F2140" s="194" t="s">
        <v>1396</v>
      </c>
      <c r="G2140" s="498" t="s">
        <v>1021</v>
      </c>
      <c r="H2140" s="7" t="s">
        <v>1705</v>
      </c>
      <c r="I2140" s="260">
        <v>60</v>
      </c>
      <c r="J2140" s="260">
        <v>19819</v>
      </c>
      <c r="K2140" s="38">
        <f t="shared" si="125"/>
        <v>1189140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3"/>
    </row>
    <row r="2141" spans="1:28" ht="15.75" customHeight="1">
      <c r="A2141" s="206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41069</v>
      </c>
      <c r="D2141" s="193" t="s">
        <v>1736</v>
      </c>
      <c r="E2141" s="193">
        <v>41069</v>
      </c>
      <c r="F2141" s="194" t="s">
        <v>1318</v>
      </c>
      <c r="G2141" s="498" t="s">
        <v>1022</v>
      </c>
      <c r="H2141" s="7" t="s">
        <v>1705</v>
      </c>
      <c r="I2141" s="260">
        <v>405</v>
      </c>
      <c r="J2141" s="260">
        <v>21119</v>
      </c>
      <c r="K2141" s="38">
        <f t="shared" si="125"/>
        <v>8553195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3"/>
    </row>
    <row r="2142" spans="1:28" ht="15.75" customHeight="1">
      <c r="A2142" s="206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41069</v>
      </c>
      <c r="D2142" s="193" t="s">
        <v>1736</v>
      </c>
      <c r="E2142" s="193">
        <v>41069</v>
      </c>
      <c r="F2142" s="194" t="s">
        <v>1441</v>
      </c>
      <c r="G2142" s="498" t="s">
        <v>1023</v>
      </c>
      <c r="H2142" s="7" t="s">
        <v>1705</v>
      </c>
      <c r="I2142" s="260">
        <v>292</v>
      </c>
      <c r="J2142" s="260">
        <v>20261</v>
      </c>
      <c r="K2142" s="38">
        <f t="shared" si="125"/>
        <v>5916212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3"/>
    </row>
    <row r="2143" spans="1:28" ht="15.75" customHeight="1">
      <c r="A2143" s="206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41080</v>
      </c>
      <c r="D2143" s="193" t="s">
        <v>1737</v>
      </c>
      <c r="E2143" s="193">
        <v>41080</v>
      </c>
      <c r="F2143" s="194" t="s">
        <v>1429</v>
      </c>
      <c r="G2143" s="498" t="s">
        <v>1025</v>
      </c>
      <c r="H2143" s="7" t="s">
        <v>1705</v>
      </c>
      <c r="I2143" s="260">
        <v>500</v>
      </c>
      <c r="J2143" s="260">
        <v>10752</v>
      </c>
      <c r="K2143" s="38">
        <f t="shared" si="125"/>
        <v>5376000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3"/>
    </row>
    <row r="2144" spans="1:28" ht="15.75" customHeight="1">
      <c r="A2144" s="206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3" t="s">
        <v>1738</v>
      </c>
      <c r="E2144" s="193">
        <v>41083</v>
      </c>
      <c r="F2144" s="194" t="s">
        <v>1336</v>
      </c>
      <c r="G2144" s="498" t="s">
        <v>1026</v>
      </c>
      <c r="H2144" s="7" t="s">
        <v>1705</v>
      </c>
      <c r="I2144" s="260">
        <v>960</v>
      </c>
      <c r="J2144" s="260">
        <v>14403</v>
      </c>
      <c r="K2144" s="38">
        <f t="shared" si="125"/>
        <v>13826880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3"/>
    </row>
    <row r="2145" spans="1:28" ht="15.75" customHeight="1">
      <c r="A2145" s="206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3" t="s">
        <v>1738</v>
      </c>
      <c r="E2145" s="193">
        <v>41083</v>
      </c>
      <c r="F2145" s="194" t="s">
        <v>1387</v>
      </c>
      <c r="G2145" s="498" t="s">
        <v>1027</v>
      </c>
      <c r="H2145" s="7" t="s">
        <v>1705</v>
      </c>
      <c r="I2145" s="260">
        <v>505</v>
      </c>
      <c r="J2145" s="260">
        <v>9026.7307692307695</v>
      </c>
      <c r="K2145" s="38">
        <f>ROUND(I2145*J2145,0)-1</f>
        <v>4558498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3"/>
    </row>
    <row r="2146" spans="1:28" ht="15.75" customHeight="1">
      <c r="A2146" s="206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3" t="s">
        <v>1738</v>
      </c>
      <c r="E2146" s="193">
        <v>41083</v>
      </c>
      <c r="F2146" s="194" t="s">
        <v>1271</v>
      </c>
      <c r="G2146" s="498" t="s">
        <v>1027</v>
      </c>
      <c r="H2146" s="7" t="s">
        <v>1705</v>
      </c>
      <c r="I2146" s="260">
        <v>580</v>
      </c>
      <c r="J2146" s="260">
        <v>22846</v>
      </c>
      <c r="K2146" s="38">
        <f t="shared" si="125"/>
        <v>13250680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3"/>
    </row>
    <row r="2147" spans="1:28" ht="15.75" customHeight="1">
      <c r="A2147" s="206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3" t="s">
        <v>1738</v>
      </c>
      <c r="E2147" s="193">
        <v>41083</v>
      </c>
      <c r="F2147" s="194" t="s">
        <v>1285</v>
      </c>
      <c r="G2147" s="498" t="s">
        <v>1029</v>
      </c>
      <c r="H2147" s="7" t="s">
        <v>1705</v>
      </c>
      <c r="I2147" s="260">
        <v>203</v>
      </c>
      <c r="J2147" s="260">
        <v>11150</v>
      </c>
      <c r="K2147" s="38">
        <f t="shared" si="125"/>
        <v>2263450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3"/>
    </row>
    <row r="2148" spans="1:28" ht="15.75" customHeight="1">
      <c r="A2148" s="206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3" t="s">
        <v>1738</v>
      </c>
      <c r="E2148" s="193">
        <v>41083</v>
      </c>
      <c r="F2148" s="194" t="s">
        <v>1330</v>
      </c>
      <c r="G2148" s="498" t="s">
        <v>1029</v>
      </c>
      <c r="H2148" s="7" t="s">
        <v>1705</v>
      </c>
      <c r="I2148" s="260">
        <v>42</v>
      </c>
      <c r="J2148" s="260">
        <v>25149</v>
      </c>
      <c r="K2148" s="38">
        <f t="shared" si="125"/>
        <v>1056258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3"/>
    </row>
    <row r="2149" spans="1:28" ht="15.75" customHeight="1">
      <c r="A2149" s="206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3" t="s">
        <v>1738</v>
      </c>
      <c r="E2149" s="193">
        <v>41083</v>
      </c>
      <c r="F2149" s="194" t="s">
        <v>788</v>
      </c>
      <c r="G2149" s="498" t="s">
        <v>1029</v>
      </c>
      <c r="H2149" s="7" t="s">
        <v>1705</v>
      </c>
      <c r="I2149" s="260">
        <v>227</v>
      </c>
      <c r="J2149" s="260">
        <v>14469.12</v>
      </c>
      <c r="K2149" s="38">
        <f t="shared" si="125"/>
        <v>3284490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3"/>
    </row>
    <row r="2150" spans="1:28" ht="15.75" customHeight="1">
      <c r="A2150" s="206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3" t="s">
        <v>1738</v>
      </c>
      <c r="E2150" s="193">
        <v>41083</v>
      </c>
      <c r="F2150" s="194" t="s">
        <v>1449</v>
      </c>
      <c r="G2150" s="498" t="s">
        <v>1029</v>
      </c>
      <c r="H2150" s="7" t="s">
        <v>1705</v>
      </c>
      <c r="I2150" s="260">
        <v>90</v>
      </c>
      <c r="J2150" s="260">
        <v>16748</v>
      </c>
      <c r="K2150" s="38">
        <f t="shared" si="125"/>
        <v>1507320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3"/>
    </row>
    <row r="2151" spans="1:28" ht="15.75" customHeight="1">
      <c r="A2151" s="206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3" t="s">
        <v>1738</v>
      </c>
      <c r="E2151" s="193">
        <v>41083</v>
      </c>
      <c r="F2151" s="194" t="s">
        <v>1331</v>
      </c>
      <c r="G2151" s="498" t="s">
        <v>1029</v>
      </c>
      <c r="H2151" s="7" t="s">
        <v>1705</v>
      </c>
      <c r="I2151" s="260">
        <v>195</v>
      </c>
      <c r="J2151" s="260">
        <v>23028</v>
      </c>
      <c r="K2151" s="38">
        <f t="shared" si="125"/>
        <v>4490460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3"/>
    </row>
    <row r="2152" spans="1:28" ht="15.75" customHeight="1">
      <c r="A2152" s="206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3" t="s">
        <v>1738</v>
      </c>
      <c r="E2152" s="193">
        <v>41083</v>
      </c>
      <c r="F2152" s="194" t="s">
        <v>1291</v>
      </c>
      <c r="G2152" s="498" t="s">
        <v>1029</v>
      </c>
      <c r="H2152" s="7" t="s">
        <v>1705</v>
      </c>
      <c r="I2152" s="260">
        <v>250</v>
      </c>
      <c r="J2152" s="260">
        <v>23149</v>
      </c>
      <c r="K2152" s="38">
        <f t="shared" si="125"/>
        <v>5787250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3"/>
    </row>
    <row r="2153" spans="1:28" ht="15.75" customHeight="1">
      <c r="A2153" s="206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3" t="s">
        <v>1738</v>
      </c>
      <c r="E2153" s="193">
        <v>41083</v>
      </c>
      <c r="F2153" s="194" t="s">
        <v>1387</v>
      </c>
      <c r="G2153" s="498" t="s">
        <v>1029</v>
      </c>
      <c r="H2153" s="7" t="s">
        <v>1705</v>
      </c>
      <c r="I2153" s="260">
        <v>1</v>
      </c>
      <c r="J2153" s="260">
        <v>9026.7307692307695</v>
      </c>
      <c r="K2153" s="38">
        <f t="shared" si="125"/>
        <v>9027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3"/>
    </row>
    <row r="2154" spans="1:28" ht="15.75" customHeight="1">
      <c r="A2154" s="206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3" t="s">
        <v>1738</v>
      </c>
      <c r="E2154" s="193">
        <v>41083</v>
      </c>
      <c r="F2154" s="194" t="s">
        <v>1415</v>
      </c>
      <c r="G2154" s="498" t="s">
        <v>1029</v>
      </c>
      <c r="H2154" s="7" t="s">
        <v>1705</v>
      </c>
      <c r="I2154" s="260">
        <v>260</v>
      </c>
      <c r="J2154" s="260">
        <v>17722</v>
      </c>
      <c r="K2154" s="38">
        <f t="shared" si="125"/>
        <v>4607720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3"/>
    </row>
    <row r="2155" spans="1:28" ht="15.75" customHeight="1">
      <c r="A2155" s="206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41083</v>
      </c>
      <c r="D2155" s="193" t="s">
        <v>1738</v>
      </c>
      <c r="E2155" s="193">
        <v>41083</v>
      </c>
      <c r="F2155" s="194" t="s">
        <v>792</v>
      </c>
      <c r="G2155" s="498" t="s">
        <v>1029</v>
      </c>
      <c r="H2155" s="7" t="s">
        <v>1705</v>
      </c>
      <c r="I2155" s="260">
        <v>257</v>
      </c>
      <c r="J2155" s="260">
        <v>10448.9</v>
      </c>
      <c r="K2155" s="38">
        <f t="shared" si="125"/>
        <v>2685367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3"/>
    </row>
    <row r="2156" spans="1:28" ht="15.75" customHeight="1">
      <c r="A2156" s="206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41083</v>
      </c>
      <c r="D2156" s="193" t="s">
        <v>1738</v>
      </c>
      <c r="E2156" s="193">
        <v>41083</v>
      </c>
      <c r="F2156" s="194" t="s">
        <v>1373</v>
      </c>
      <c r="G2156" s="498" t="s">
        <v>1029</v>
      </c>
      <c r="H2156" s="7" t="s">
        <v>1705</v>
      </c>
      <c r="I2156" s="260">
        <v>355</v>
      </c>
      <c r="J2156" s="260">
        <v>19937.945495836488</v>
      </c>
      <c r="K2156" s="38">
        <f t="shared" si="125"/>
        <v>7077971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3"/>
    </row>
    <row r="2157" spans="1:28" ht="15.75" customHeight="1">
      <c r="A2157" s="206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3" t="s">
        <v>1739</v>
      </c>
      <c r="E2157" s="193">
        <v>41087</v>
      </c>
      <c r="F2157" s="194" t="s">
        <v>1431</v>
      </c>
      <c r="G2157" s="498" t="s">
        <v>1030</v>
      </c>
      <c r="H2157" s="7" t="s">
        <v>1705</v>
      </c>
      <c r="I2157" s="260">
        <v>250</v>
      </c>
      <c r="J2157" s="260">
        <v>12211</v>
      </c>
      <c r="K2157" s="38">
        <f t="shared" si="125"/>
        <v>3052750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3"/>
    </row>
    <row r="2158" spans="1:28" ht="15.75" customHeight="1">
      <c r="A2158" s="206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3" t="s">
        <v>1739</v>
      </c>
      <c r="E2158" s="193">
        <v>41087</v>
      </c>
      <c r="F2158" s="194" t="s">
        <v>1437</v>
      </c>
      <c r="G2158" s="498" t="s">
        <v>1030</v>
      </c>
      <c r="H2158" s="7" t="s">
        <v>1705</v>
      </c>
      <c r="I2158" s="260">
        <v>300</v>
      </c>
      <c r="J2158" s="260">
        <v>20341</v>
      </c>
      <c r="K2158" s="38">
        <f t="shared" si="125"/>
        <v>6102300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3"/>
    </row>
    <row r="2159" spans="1:28" ht="15.75" customHeight="1">
      <c r="A2159" s="206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3" t="s">
        <v>1739</v>
      </c>
      <c r="E2159" s="193">
        <v>41087</v>
      </c>
      <c r="F2159" s="194" t="s">
        <v>750</v>
      </c>
      <c r="G2159" s="498" t="s">
        <v>1030</v>
      </c>
      <c r="H2159" s="7" t="s">
        <v>1705</v>
      </c>
      <c r="I2159" s="260">
        <v>500</v>
      </c>
      <c r="J2159" s="260">
        <v>13487.1</v>
      </c>
      <c r="K2159" s="38">
        <f t="shared" si="125"/>
        <v>6743550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3"/>
    </row>
    <row r="2160" spans="1:28" ht="15.75" customHeight="1">
      <c r="A2160" s="206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3" t="s">
        <v>1739</v>
      </c>
      <c r="E2160" s="193">
        <v>41087</v>
      </c>
      <c r="F2160" s="194" t="s">
        <v>759</v>
      </c>
      <c r="G2160" s="498" t="s">
        <v>1030</v>
      </c>
      <c r="H2160" s="7" t="s">
        <v>1705</v>
      </c>
      <c r="I2160" s="260">
        <v>230</v>
      </c>
      <c r="J2160" s="260">
        <v>12066</v>
      </c>
      <c r="K2160" s="38">
        <f t="shared" si="125"/>
        <v>2775180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3"/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3" t="s">
        <v>1739</v>
      </c>
      <c r="E2161" s="193">
        <v>41087</v>
      </c>
      <c r="F2161" s="194" t="s">
        <v>1279</v>
      </c>
      <c r="G2161" s="498" t="s">
        <v>1030</v>
      </c>
      <c r="H2161" s="7" t="s">
        <v>1705</v>
      </c>
      <c r="I2161" s="260">
        <v>240</v>
      </c>
      <c r="J2161" s="260">
        <v>17072</v>
      </c>
      <c r="K2161" s="38">
        <f t="shared" si="125"/>
        <v>4097280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3"/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3" t="s">
        <v>1739</v>
      </c>
      <c r="E2162" s="193">
        <v>41087</v>
      </c>
      <c r="F2162" s="194" t="s">
        <v>756</v>
      </c>
      <c r="G2162" s="498" t="s">
        <v>1030</v>
      </c>
      <c r="H2162" s="7" t="s">
        <v>1705</v>
      </c>
      <c r="I2162" s="260">
        <v>597</v>
      </c>
      <c r="J2162" s="260">
        <v>8930</v>
      </c>
      <c r="K2162" s="38">
        <f t="shared" si="125"/>
        <v>5331210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3"/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3" t="s">
        <v>1739</v>
      </c>
      <c r="E2163" s="193">
        <v>41087</v>
      </c>
      <c r="F2163" s="194" t="s">
        <v>1399</v>
      </c>
      <c r="G2163" s="498" t="s">
        <v>1030</v>
      </c>
      <c r="H2163" s="7" t="s">
        <v>1705</v>
      </c>
      <c r="I2163" s="260">
        <v>50</v>
      </c>
      <c r="J2163" s="260">
        <v>23155</v>
      </c>
      <c r="K2163" s="38">
        <f t="shared" si="125"/>
        <v>1157750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3"/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3" t="s">
        <v>1739</v>
      </c>
      <c r="E2164" s="193">
        <v>41087</v>
      </c>
      <c r="F2164" s="194" t="s">
        <v>1423</v>
      </c>
      <c r="G2164" s="498" t="s">
        <v>1030</v>
      </c>
      <c r="H2164" s="7" t="s">
        <v>1705</v>
      </c>
      <c r="I2164" s="260">
        <v>136</v>
      </c>
      <c r="J2164" s="260">
        <v>14602.666666666666</v>
      </c>
      <c r="K2164" s="38">
        <f t="shared" si="125"/>
        <v>1985963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3"/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3" t="s">
        <v>1739</v>
      </c>
      <c r="E2165" s="193">
        <v>41087</v>
      </c>
      <c r="F2165" s="194" t="s">
        <v>1301</v>
      </c>
      <c r="G2165" s="498" t="s">
        <v>1030</v>
      </c>
      <c r="H2165" s="7" t="s">
        <v>1705</v>
      </c>
      <c r="I2165" s="260">
        <v>245</v>
      </c>
      <c r="J2165" s="260">
        <v>10775</v>
      </c>
      <c r="K2165" s="38">
        <f t="shared" si="125"/>
        <v>2639875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3"/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3" t="s">
        <v>1739</v>
      </c>
      <c r="E2166" s="193">
        <v>41087</v>
      </c>
      <c r="F2166" s="194" t="s">
        <v>1301</v>
      </c>
      <c r="G2166" s="498" t="s">
        <v>1030</v>
      </c>
      <c r="H2166" s="7" t="s">
        <v>1705</v>
      </c>
      <c r="I2166" s="260">
        <v>540</v>
      </c>
      <c r="J2166" s="260">
        <v>10775</v>
      </c>
      <c r="K2166" s="38">
        <f t="shared" si="125"/>
        <v>5818500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3"/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3" t="s">
        <v>1739</v>
      </c>
      <c r="E2167" s="193">
        <v>41087</v>
      </c>
      <c r="F2167" s="194" t="s">
        <v>1430</v>
      </c>
      <c r="G2167" s="498" t="s">
        <v>1030</v>
      </c>
      <c r="H2167" s="7" t="s">
        <v>1705</v>
      </c>
      <c r="I2167" s="260">
        <v>300</v>
      </c>
      <c r="J2167" s="260">
        <v>14553</v>
      </c>
      <c r="K2167" s="38">
        <f t="shared" si="125"/>
        <v>4365900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3"/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3" t="s">
        <v>1739</v>
      </c>
      <c r="E2168" s="193">
        <v>41087</v>
      </c>
      <c r="F2168" s="194" t="s">
        <v>1319</v>
      </c>
      <c r="G2168" s="498" t="s">
        <v>1030</v>
      </c>
      <c r="H2168" s="7" t="s">
        <v>1705</v>
      </c>
      <c r="I2168" s="260">
        <v>260</v>
      </c>
      <c r="J2168" s="260">
        <v>11817</v>
      </c>
      <c r="K2168" s="38">
        <f t="shared" si="125"/>
        <v>3072420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3"/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3" t="s">
        <v>1739</v>
      </c>
      <c r="E2169" s="193">
        <v>41087</v>
      </c>
      <c r="F2169" s="194" t="s">
        <v>1290</v>
      </c>
      <c r="G2169" s="498" t="s">
        <v>1030</v>
      </c>
      <c r="H2169" s="7" t="s">
        <v>1705</v>
      </c>
      <c r="I2169" s="260">
        <v>170</v>
      </c>
      <c r="J2169" s="260">
        <v>11995.444444444445</v>
      </c>
      <c r="K2169" s="38">
        <f t="shared" si="125"/>
        <v>2039226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3"/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3" t="s">
        <v>1739</v>
      </c>
      <c r="E2170" s="193">
        <v>41087</v>
      </c>
      <c r="F2170" s="194" t="s">
        <v>1301</v>
      </c>
      <c r="G2170" s="498" t="s">
        <v>1030</v>
      </c>
      <c r="H2170" s="7" t="s">
        <v>1705</v>
      </c>
      <c r="I2170" s="260">
        <v>250</v>
      </c>
      <c r="J2170" s="260">
        <v>10775</v>
      </c>
      <c r="K2170" s="38">
        <f t="shared" si="125"/>
        <v>2693750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3"/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>
        <f t="shared" si="124"/>
        <v>6</v>
      </c>
      <c r="C2171" s="37">
        <f t="shared" si="126"/>
        <v>41087</v>
      </c>
      <c r="D2171" s="193" t="s">
        <v>1739</v>
      </c>
      <c r="E2171" s="193">
        <v>41087</v>
      </c>
      <c r="F2171" s="194" t="s">
        <v>1411</v>
      </c>
      <c r="G2171" s="498" t="s">
        <v>1030</v>
      </c>
      <c r="H2171" s="7" t="s">
        <v>1705</v>
      </c>
      <c r="I2171" s="260">
        <v>250</v>
      </c>
      <c r="J2171" s="260">
        <v>8505</v>
      </c>
      <c r="K2171" s="38">
        <f t="shared" si="125"/>
        <v>2126250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B2171" s="213"/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>
        <f t="shared" si="124"/>
        <v>6</v>
      </c>
      <c r="C2172" s="37">
        <f t="shared" si="126"/>
        <v>41087</v>
      </c>
      <c r="D2172" s="193" t="s">
        <v>1739</v>
      </c>
      <c r="E2172" s="193">
        <v>41087</v>
      </c>
      <c r="F2172" s="194" t="s">
        <v>1410</v>
      </c>
      <c r="G2172" s="498" t="s">
        <v>1030</v>
      </c>
      <c r="H2172" s="7" t="s">
        <v>1705</v>
      </c>
      <c r="I2172" s="260">
        <v>182</v>
      </c>
      <c r="J2172" s="260">
        <v>9286</v>
      </c>
      <c r="K2172" s="38">
        <f t="shared" si="125"/>
        <v>1690052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3"/>
    </row>
    <row r="2173" spans="1:28" s="902" customFormat="1" ht="15.75" customHeight="1">
      <c r="A2173" s="206" t="str">
        <f>IF(B2173&lt;&gt;"",IF(AND(B2173&gt;=_TM1,B2173&lt;=_TM2,OR(TH!L2173="1111",TH!M2173="1111")),TH!D2173,""),"")</f>
        <v/>
      </c>
      <c r="B2173" s="893">
        <f t="shared" ref="B2173:B2218" si="127">IF(C2173&lt;&gt;"",MONTH(C2173),"")</f>
        <v>6</v>
      </c>
      <c r="C2173" s="919">
        <f t="shared" si="126"/>
        <v>41089</v>
      </c>
      <c r="D2173" s="894" t="s">
        <v>1740</v>
      </c>
      <c r="E2173" s="894">
        <v>41089</v>
      </c>
      <c r="F2173" s="895" t="s">
        <v>751</v>
      </c>
      <c r="G2173" s="896" t="s">
        <v>1031</v>
      </c>
      <c r="H2173" s="922" t="s">
        <v>1705</v>
      </c>
      <c r="I2173" s="898">
        <v>500</v>
      </c>
      <c r="J2173" s="898">
        <v>6220.8</v>
      </c>
      <c r="K2173" s="899">
        <f t="shared" si="125"/>
        <v>3110400</v>
      </c>
      <c r="L2173" s="920" t="s">
        <v>175</v>
      </c>
      <c r="M2173" s="920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>154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>
        <f t="shared" si="127"/>
        <v>6</v>
      </c>
      <c r="C2174" s="37">
        <f t="shared" si="126"/>
        <v>41090</v>
      </c>
      <c r="D2174" s="193" t="s">
        <v>1741</v>
      </c>
      <c r="E2174" s="193">
        <v>41090</v>
      </c>
      <c r="F2174" s="194" t="s">
        <v>791</v>
      </c>
      <c r="G2174" s="498" t="s">
        <v>1032</v>
      </c>
      <c r="H2174" s="7" t="s">
        <v>1705</v>
      </c>
      <c r="I2174" s="260">
        <v>150</v>
      </c>
      <c r="J2174" s="260">
        <v>11904</v>
      </c>
      <c r="K2174" s="38">
        <f t="shared" si="125"/>
        <v>1785600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>154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3" t="s">
        <v>1712</v>
      </c>
      <c r="E2175" s="193">
        <v>41092</v>
      </c>
      <c r="F2175" s="194" t="s">
        <v>1271</v>
      </c>
      <c r="G2175" s="498" t="s">
        <v>1033</v>
      </c>
      <c r="H2175" s="7" t="s">
        <v>1705</v>
      </c>
      <c r="I2175" s="260">
        <v>110</v>
      </c>
      <c r="J2175" s="260">
        <v>22846</v>
      </c>
      <c r="K2175" s="38">
        <f t="shared" si="125"/>
        <v>2513060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3" t="s">
        <v>1712</v>
      </c>
      <c r="E2176" s="193">
        <v>41092</v>
      </c>
      <c r="F2176" s="194" t="s">
        <v>1317</v>
      </c>
      <c r="G2176" s="498" t="s">
        <v>1034</v>
      </c>
      <c r="H2176" s="7" t="s">
        <v>1705</v>
      </c>
      <c r="I2176" s="260">
        <v>250</v>
      </c>
      <c r="J2176" s="260">
        <v>15377</v>
      </c>
      <c r="K2176" s="38">
        <f t="shared" si="125"/>
        <v>3844250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3"/>
    </row>
    <row r="2177" spans="1:28" ht="15.75" customHeight="1">
      <c r="A2177" s="206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3" t="s">
        <v>1712</v>
      </c>
      <c r="E2177" s="193">
        <v>41092</v>
      </c>
      <c r="F2177" s="194" t="s">
        <v>1416</v>
      </c>
      <c r="G2177" s="498" t="s">
        <v>1036</v>
      </c>
      <c r="H2177" s="7" t="s">
        <v>1705</v>
      </c>
      <c r="I2177" s="260">
        <v>360</v>
      </c>
      <c r="J2177" s="260">
        <v>7510</v>
      </c>
      <c r="K2177" s="38">
        <f t="shared" si="125"/>
        <v>2703600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3"/>
    </row>
    <row r="2178" spans="1:28" ht="15.75" customHeight="1">
      <c r="A2178" s="206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41092</v>
      </c>
      <c r="D2178" s="193" t="s">
        <v>1712</v>
      </c>
      <c r="E2178" s="193">
        <v>41092</v>
      </c>
      <c r="F2178" s="194" t="s">
        <v>1334</v>
      </c>
      <c r="G2178" s="498" t="s">
        <v>1036</v>
      </c>
      <c r="H2178" s="7" t="s">
        <v>1705</v>
      </c>
      <c r="I2178" s="260">
        <v>75</v>
      </c>
      <c r="J2178" s="260">
        <v>20579</v>
      </c>
      <c r="K2178" s="38">
        <f t="shared" si="125"/>
        <v>1543425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3"/>
    </row>
    <row r="2179" spans="1:28" ht="15.75" customHeight="1">
      <c r="A2179" s="206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41092</v>
      </c>
      <c r="D2179" s="193" t="s">
        <v>1712</v>
      </c>
      <c r="E2179" s="193">
        <v>41092</v>
      </c>
      <c r="F2179" s="194" t="s">
        <v>1338</v>
      </c>
      <c r="G2179" s="498" t="s">
        <v>1036</v>
      </c>
      <c r="H2179" s="7" t="s">
        <v>1705</v>
      </c>
      <c r="I2179" s="260">
        <v>35</v>
      </c>
      <c r="J2179" s="260">
        <v>14221</v>
      </c>
      <c r="K2179" s="38">
        <f t="shared" si="125"/>
        <v>497735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3"/>
    </row>
    <row r="2180" spans="1:28" ht="15.75" customHeight="1">
      <c r="A2180" s="206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3" t="s">
        <v>1713</v>
      </c>
      <c r="E2180" s="193">
        <v>41093</v>
      </c>
      <c r="F2180" s="194" t="s">
        <v>1452</v>
      </c>
      <c r="G2180" s="498" t="s">
        <v>1037</v>
      </c>
      <c r="H2180" s="7" t="s">
        <v>1705</v>
      </c>
      <c r="I2180" s="260">
        <v>260</v>
      </c>
      <c r="J2180" s="260">
        <v>12903</v>
      </c>
      <c r="K2180" s="38">
        <f t="shared" si="125"/>
        <v>3354780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3"/>
    </row>
    <row r="2181" spans="1:28" ht="15.75" customHeight="1">
      <c r="A2181" s="206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3" t="s">
        <v>1713</v>
      </c>
      <c r="E2181" s="193">
        <v>41093</v>
      </c>
      <c r="F2181" s="194" t="s">
        <v>1388</v>
      </c>
      <c r="G2181" s="498" t="s">
        <v>1037</v>
      </c>
      <c r="H2181" s="7" t="s">
        <v>1705</v>
      </c>
      <c r="I2181" s="260">
        <v>310</v>
      </c>
      <c r="J2181" s="260">
        <v>11176</v>
      </c>
      <c r="K2181" s="38">
        <f t="shared" si="125"/>
        <v>3464560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3"/>
    </row>
    <row r="2182" spans="1:28" ht="15.75" customHeight="1">
      <c r="A2182" s="206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41093</v>
      </c>
      <c r="D2182" s="193" t="s">
        <v>1713</v>
      </c>
      <c r="E2182" s="193">
        <v>41093</v>
      </c>
      <c r="F2182" s="194" t="s">
        <v>1403</v>
      </c>
      <c r="G2182" s="498" t="s">
        <v>1037</v>
      </c>
      <c r="H2182" s="7" t="s">
        <v>1705</v>
      </c>
      <c r="I2182" s="260">
        <v>81</v>
      </c>
      <c r="J2182" s="260">
        <v>9828</v>
      </c>
      <c r="K2182" s="38">
        <f t="shared" si="125"/>
        <v>796068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3"/>
    </row>
    <row r="2183" spans="1:28" ht="15.75" customHeight="1">
      <c r="A2183" s="206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41093</v>
      </c>
      <c r="D2183" s="193" t="s">
        <v>1713</v>
      </c>
      <c r="E2183" s="193">
        <v>41093</v>
      </c>
      <c r="F2183" s="194" t="s">
        <v>1452</v>
      </c>
      <c r="G2183" s="498" t="s">
        <v>1038</v>
      </c>
      <c r="H2183" s="7" t="s">
        <v>1705</v>
      </c>
      <c r="I2183" s="260">
        <v>240</v>
      </c>
      <c r="J2183" s="260">
        <v>12903</v>
      </c>
      <c r="K2183" s="38">
        <f t="shared" si="125"/>
        <v>3096720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3"/>
    </row>
    <row r="2184" spans="1:28" ht="15.75" customHeight="1">
      <c r="A2184" s="206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3" t="s">
        <v>1714</v>
      </c>
      <c r="E2184" s="193">
        <v>41101</v>
      </c>
      <c r="F2184" s="194" t="s">
        <v>1436</v>
      </c>
      <c r="G2184" s="498" t="s">
        <v>427</v>
      </c>
      <c r="H2184" s="7" t="s">
        <v>1705</v>
      </c>
      <c r="I2184" s="260">
        <v>670</v>
      </c>
      <c r="J2184" s="260">
        <v>4931</v>
      </c>
      <c r="K2184" s="38">
        <f t="shared" ref="K2184:K2247" si="128">ROUND(I2184*J2184,0)</f>
        <v>3303770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3"/>
    </row>
    <row r="2185" spans="1:28" ht="15.75" customHeight="1">
      <c r="A2185" s="206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3" t="s">
        <v>1714</v>
      </c>
      <c r="E2185" s="193">
        <v>41101</v>
      </c>
      <c r="F2185" s="194" t="s">
        <v>1348</v>
      </c>
      <c r="G2185" s="498" t="s">
        <v>757</v>
      </c>
      <c r="H2185" s="7" t="s">
        <v>1705</v>
      </c>
      <c r="I2185" s="260">
        <v>136</v>
      </c>
      <c r="J2185" s="260">
        <v>34944</v>
      </c>
      <c r="K2185" s="38">
        <f t="shared" si="128"/>
        <v>4752384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3"/>
    </row>
    <row r="2186" spans="1:28" ht="15.75" customHeight="1">
      <c r="A2186" s="206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3" t="s">
        <v>1714</v>
      </c>
      <c r="E2186" s="193">
        <v>41101</v>
      </c>
      <c r="F2186" s="194" t="s">
        <v>1324</v>
      </c>
      <c r="G2186" s="498" t="s">
        <v>757</v>
      </c>
      <c r="H2186" s="7" t="s">
        <v>1705</v>
      </c>
      <c r="I2186" s="260">
        <v>50</v>
      </c>
      <c r="J2186" s="260">
        <v>38106</v>
      </c>
      <c r="K2186" s="38">
        <f t="shared" si="128"/>
        <v>1905300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3"/>
    </row>
    <row r="2187" spans="1:28" ht="15.75" customHeight="1">
      <c r="A2187" s="206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41101</v>
      </c>
      <c r="D2187" s="193" t="s">
        <v>1714</v>
      </c>
      <c r="E2187" s="193">
        <v>41101</v>
      </c>
      <c r="F2187" s="194" t="s">
        <v>1286</v>
      </c>
      <c r="G2187" s="498" t="s">
        <v>1040</v>
      </c>
      <c r="H2187" s="7" t="s">
        <v>1705</v>
      </c>
      <c r="I2187" s="260">
        <v>66</v>
      </c>
      <c r="J2187" s="260">
        <v>19846</v>
      </c>
      <c r="K2187" s="38">
        <f t="shared" si="128"/>
        <v>1309836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3"/>
    </row>
    <row r="2188" spans="1:28" ht="15.75" customHeight="1">
      <c r="A2188" s="206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41101</v>
      </c>
      <c r="D2188" s="193" t="s">
        <v>1714</v>
      </c>
      <c r="E2188" s="193">
        <v>41101</v>
      </c>
      <c r="F2188" s="194" t="s">
        <v>1338</v>
      </c>
      <c r="G2188" s="498" t="s">
        <v>1040</v>
      </c>
      <c r="H2188" s="7" t="s">
        <v>1705</v>
      </c>
      <c r="I2188" s="260">
        <v>53</v>
      </c>
      <c r="J2188" s="260">
        <v>14221</v>
      </c>
      <c r="K2188" s="38">
        <f t="shared" si="128"/>
        <v>753713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3"/>
    </row>
    <row r="2189" spans="1:28" ht="15.75" customHeight="1">
      <c r="A2189" s="206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3" t="s">
        <v>1715</v>
      </c>
      <c r="E2189" s="193">
        <v>41102</v>
      </c>
      <c r="F2189" s="194" t="s">
        <v>1375</v>
      </c>
      <c r="G2189" s="498" t="s">
        <v>430</v>
      </c>
      <c r="H2189" s="7" t="s">
        <v>1705</v>
      </c>
      <c r="I2189" s="260">
        <v>193</v>
      </c>
      <c r="J2189" s="260">
        <v>19139</v>
      </c>
      <c r="K2189" s="38">
        <f t="shared" si="128"/>
        <v>3693827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3"/>
    </row>
    <row r="2190" spans="1:28" ht="15.75" customHeight="1">
      <c r="A2190" s="206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si="126"/>
        <v>41102</v>
      </c>
      <c r="D2190" s="193" t="s">
        <v>1715</v>
      </c>
      <c r="E2190" s="193">
        <v>41102</v>
      </c>
      <c r="F2190" s="194" t="s">
        <v>1412</v>
      </c>
      <c r="G2190" s="498" t="s">
        <v>430</v>
      </c>
      <c r="H2190" s="7" t="s">
        <v>1705</v>
      </c>
      <c r="I2190" s="260">
        <v>395</v>
      </c>
      <c r="J2190" s="260">
        <v>12241</v>
      </c>
      <c r="K2190" s="38">
        <f t="shared" si="128"/>
        <v>4835195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3"/>
    </row>
    <row r="2191" spans="1:28" ht="15.75" customHeight="1">
      <c r="A2191" s="206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6"/>
        <v>41102</v>
      </c>
      <c r="D2191" s="193" t="s">
        <v>1715</v>
      </c>
      <c r="E2191" s="193">
        <v>41102</v>
      </c>
      <c r="F2191" s="194" t="s">
        <v>1402</v>
      </c>
      <c r="G2191" s="498" t="s">
        <v>430</v>
      </c>
      <c r="H2191" s="7" t="s">
        <v>1705</v>
      </c>
      <c r="I2191" s="260">
        <v>170</v>
      </c>
      <c r="J2191" s="260">
        <v>16321</v>
      </c>
      <c r="K2191" s="38">
        <f t="shared" si="128"/>
        <v>2774570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3"/>
    </row>
    <row r="2192" spans="1:28" ht="15.75" customHeight="1">
      <c r="A2192" s="206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ref="C2192:C2255" si="129">E2192</f>
        <v>41102</v>
      </c>
      <c r="D2192" s="193" t="s">
        <v>1715</v>
      </c>
      <c r="E2192" s="193">
        <v>41102</v>
      </c>
      <c r="F2192" s="194" t="s">
        <v>1434</v>
      </c>
      <c r="G2192" s="498" t="s">
        <v>430</v>
      </c>
      <c r="H2192" s="7" t="s">
        <v>1705</v>
      </c>
      <c r="I2192" s="260">
        <v>400</v>
      </c>
      <c r="J2192" s="260">
        <v>10653</v>
      </c>
      <c r="K2192" s="38">
        <f t="shared" si="128"/>
        <v>4261200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3"/>
    </row>
    <row r="2193" spans="1:28" ht="15.75" customHeight="1">
      <c r="A2193" s="206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41102</v>
      </c>
      <c r="D2193" s="193" t="s">
        <v>1715</v>
      </c>
      <c r="E2193" s="193">
        <v>41102</v>
      </c>
      <c r="F2193" s="194" t="s">
        <v>1375</v>
      </c>
      <c r="G2193" s="498" t="s">
        <v>430</v>
      </c>
      <c r="H2193" s="7" t="s">
        <v>1705</v>
      </c>
      <c r="I2193" s="260">
        <v>187</v>
      </c>
      <c r="J2193" s="260">
        <v>19139</v>
      </c>
      <c r="K2193" s="38">
        <f t="shared" si="128"/>
        <v>3578993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3"/>
    </row>
    <row r="2194" spans="1:28" ht="15.75" customHeight="1">
      <c r="A2194" s="206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3" t="s">
        <v>1716</v>
      </c>
      <c r="E2194" s="193">
        <v>41114</v>
      </c>
      <c r="F2194" s="194" t="s">
        <v>1334</v>
      </c>
      <c r="G2194" s="498" t="s">
        <v>1041</v>
      </c>
      <c r="H2194" s="7" t="s">
        <v>1705</v>
      </c>
      <c r="I2194" s="260">
        <v>160</v>
      </c>
      <c r="J2194" s="260">
        <v>20579</v>
      </c>
      <c r="K2194" s="38">
        <f t="shared" si="128"/>
        <v>3292640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3"/>
    </row>
    <row r="2195" spans="1:28" ht="15.75" customHeight="1">
      <c r="A2195" s="206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3" t="s">
        <v>1716</v>
      </c>
      <c r="E2195" s="193">
        <v>41114</v>
      </c>
      <c r="F2195" s="194" t="s">
        <v>1270</v>
      </c>
      <c r="G2195" s="498" t="s">
        <v>1041</v>
      </c>
      <c r="H2195" s="7" t="s">
        <v>1705</v>
      </c>
      <c r="I2195" s="260">
        <v>100</v>
      </c>
      <c r="J2195" s="260">
        <v>19513</v>
      </c>
      <c r="K2195" s="38">
        <f t="shared" si="128"/>
        <v>1951300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3"/>
    </row>
    <row r="2196" spans="1:28" ht="15.75" customHeight="1">
      <c r="A2196" s="206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3" t="s">
        <v>1716</v>
      </c>
      <c r="E2196" s="193">
        <v>41114</v>
      </c>
      <c r="F2196" s="194" t="s">
        <v>1337</v>
      </c>
      <c r="G2196" s="498" t="s">
        <v>1042</v>
      </c>
      <c r="H2196" s="7" t="s">
        <v>1705</v>
      </c>
      <c r="I2196" s="260">
        <v>220</v>
      </c>
      <c r="J2196" s="260">
        <v>16029</v>
      </c>
      <c r="K2196" s="38">
        <f t="shared" si="128"/>
        <v>3526380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3"/>
    </row>
    <row r="2197" spans="1:28" ht="15.75" customHeight="1">
      <c r="A2197" s="206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41114</v>
      </c>
      <c r="D2197" s="193" t="s">
        <v>1716</v>
      </c>
      <c r="E2197" s="193">
        <v>41114</v>
      </c>
      <c r="F2197" s="194" t="s">
        <v>1375</v>
      </c>
      <c r="G2197" s="498" t="s">
        <v>1042</v>
      </c>
      <c r="H2197" s="7" t="s">
        <v>1705</v>
      </c>
      <c r="I2197" s="260">
        <v>25</v>
      </c>
      <c r="J2197" s="260">
        <v>19139</v>
      </c>
      <c r="K2197" s="38">
        <f t="shared" si="128"/>
        <v>478475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3"/>
    </row>
    <row r="2198" spans="1:28" ht="15.75" customHeight="1">
      <c r="A2198" s="206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41114</v>
      </c>
      <c r="D2198" s="193" t="s">
        <v>1716</v>
      </c>
      <c r="E2198" s="193">
        <v>41114</v>
      </c>
      <c r="F2198" s="194" t="s">
        <v>1311</v>
      </c>
      <c r="G2198" s="498" t="s">
        <v>431</v>
      </c>
      <c r="H2198" s="7" t="s">
        <v>1705</v>
      </c>
      <c r="I2198" s="260">
        <v>168</v>
      </c>
      <c r="J2198" s="260">
        <v>22301</v>
      </c>
      <c r="K2198" s="38">
        <f t="shared" si="128"/>
        <v>3746568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3"/>
    </row>
    <row r="2199" spans="1:28" ht="15.75" customHeight="1">
      <c r="A2199" s="206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3" t="s">
        <v>1717</v>
      </c>
      <c r="E2199" s="193">
        <v>41115</v>
      </c>
      <c r="F2199" s="194" t="s">
        <v>1280</v>
      </c>
      <c r="G2199" s="498" t="s">
        <v>1043</v>
      </c>
      <c r="H2199" s="7" t="s">
        <v>1705</v>
      </c>
      <c r="I2199" s="260">
        <v>13</v>
      </c>
      <c r="J2199" s="260">
        <v>16878</v>
      </c>
      <c r="K2199" s="38">
        <f t="shared" si="128"/>
        <v>219414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3"/>
    </row>
    <row r="2200" spans="1:28" ht="15.75" customHeight="1">
      <c r="A2200" s="206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3" t="s">
        <v>1717</v>
      </c>
      <c r="E2200" s="193">
        <v>41115</v>
      </c>
      <c r="F2200" s="194" t="s">
        <v>1403</v>
      </c>
      <c r="G2200" s="498" t="s">
        <v>1045</v>
      </c>
      <c r="H2200" s="7" t="s">
        <v>1705</v>
      </c>
      <c r="I2200" s="260">
        <v>40</v>
      </c>
      <c r="J2200" s="260">
        <v>9828</v>
      </c>
      <c r="K2200" s="38">
        <f t="shared" si="128"/>
        <v>393120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3"/>
    </row>
    <row r="2201" spans="1:28" ht="15.75" customHeight="1">
      <c r="A2201" s="206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3" t="s">
        <v>1717</v>
      </c>
      <c r="E2201" s="193">
        <v>41115</v>
      </c>
      <c r="F2201" s="194" t="s">
        <v>1416</v>
      </c>
      <c r="G2201" s="498" t="s">
        <v>1045</v>
      </c>
      <c r="H2201" s="7" t="s">
        <v>1705</v>
      </c>
      <c r="I2201" s="260">
        <v>90</v>
      </c>
      <c r="J2201" s="260">
        <v>7510</v>
      </c>
      <c r="K2201" s="38">
        <f t="shared" si="128"/>
        <v>675900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3"/>
    </row>
    <row r="2202" spans="1:28" ht="15.75" customHeight="1">
      <c r="A2202" s="206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3" t="s">
        <v>1717</v>
      </c>
      <c r="E2202" s="193">
        <v>41115</v>
      </c>
      <c r="F2202" s="194" t="s">
        <v>1444</v>
      </c>
      <c r="G2202" s="498" t="s">
        <v>1045</v>
      </c>
      <c r="H2202" s="7" t="s">
        <v>1705</v>
      </c>
      <c r="I2202" s="260">
        <v>40</v>
      </c>
      <c r="J2202" s="260">
        <v>9891</v>
      </c>
      <c r="K2202" s="38">
        <f t="shared" si="128"/>
        <v>395640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3"/>
    </row>
    <row r="2203" spans="1:28" ht="15.75" customHeight="1">
      <c r="A2203" s="206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3" t="s">
        <v>1717</v>
      </c>
      <c r="E2203" s="193">
        <v>41115</v>
      </c>
      <c r="F2203" s="194" t="s">
        <v>1450</v>
      </c>
      <c r="G2203" s="498" t="s">
        <v>1045</v>
      </c>
      <c r="H2203" s="7" t="s">
        <v>1705</v>
      </c>
      <c r="I2203" s="260">
        <v>70</v>
      </c>
      <c r="J2203" s="260">
        <v>10374</v>
      </c>
      <c r="K2203" s="38">
        <f t="shared" si="128"/>
        <v>726180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3"/>
    </row>
    <row r="2204" spans="1:28" ht="15.75" customHeight="1">
      <c r="A2204" s="206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3" t="s">
        <v>1717</v>
      </c>
      <c r="E2204" s="193">
        <v>41115</v>
      </c>
      <c r="F2204" s="194" t="s">
        <v>1338</v>
      </c>
      <c r="G2204" s="498" t="s">
        <v>1045</v>
      </c>
      <c r="H2204" s="7" t="s">
        <v>1705</v>
      </c>
      <c r="I2204" s="260">
        <v>20</v>
      </c>
      <c r="J2204" s="260">
        <v>14221</v>
      </c>
      <c r="K2204" s="38">
        <f t="shared" si="128"/>
        <v>284420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3"/>
    </row>
    <row r="2205" spans="1:28" ht="15.75" customHeight="1">
      <c r="A2205" s="206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3" t="s">
        <v>1717</v>
      </c>
      <c r="E2205" s="193">
        <v>41115</v>
      </c>
      <c r="F2205" s="194" t="s">
        <v>1338</v>
      </c>
      <c r="G2205" s="498" t="s">
        <v>1045</v>
      </c>
      <c r="H2205" s="7" t="s">
        <v>1705</v>
      </c>
      <c r="I2205" s="260">
        <v>11</v>
      </c>
      <c r="J2205" s="260">
        <v>14221</v>
      </c>
      <c r="K2205" s="38">
        <f t="shared" si="128"/>
        <v>156431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3"/>
    </row>
    <row r="2206" spans="1:28" ht="15.75" customHeight="1">
      <c r="A2206" s="206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41115</v>
      </c>
      <c r="D2206" s="193" t="s">
        <v>1717</v>
      </c>
      <c r="E2206" s="193">
        <v>41115</v>
      </c>
      <c r="F2206" s="194" t="s">
        <v>1450</v>
      </c>
      <c r="G2206" s="498" t="s">
        <v>1045</v>
      </c>
      <c r="H2206" s="7" t="s">
        <v>1705</v>
      </c>
      <c r="I2206" s="260">
        <v>40</v>
      </c>
      <c r="J2206" s="260">
        <v>10374</v>
      </c>
      <c r="K2206" s="38">
        <f t="shared" si="128"/>
        <v>414960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3"/>
    </row>
    <row r="2207" spans="1:28" ht="15.75" customHeight="1">
      <c r="A2207" s="206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41115</v>
      </c>
      <c r="D2207" s="193" t="s">
        <v>1717</v>
      </c>
      <c r="E2207" s="193">
        <v>41115</v>
      </c>
      <c r="F2207" s="194" t="s">
        <v>1338</v>
      </c>
      <c r="G2207" s="498" t="s">
        <v>1045</v>
      </c>
      <c r="H2207" s="7" t="s">
        <v>1705</v>
      </c>
      <c r="I2207" s="260">
        <v>51</v>
      </c>
      <c r="J2207" s="260">
        <v>14221</v>
      </c>
      <c r="K2207" s="38">
        <f t="shared" si="128"/>
        <v>725271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3"/>
    </row>
    <row r="2208" spans="1:28" ht="15.75" customHeight="1">
      <c r="A2208" s="206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41118</v>
      </c>
      <c r="D2208" s="193" t="s">
        <v>1718</v>
      </c>
      <c r="E2208" s="193">
        <v>41118</v>
      </c>
      <c r="F2208" s="194" t="s">
        <v>1271</v>
      </c>
      <c r="G2208" s="498" t="s">
        <v>1046</v>
      </c>
      <c r="H2208" s="7" t="s">
        <v>1705</v>
      </c>
      <c r="I2208" s="260">
        <v>185</v>
      </c>
      <c r="J2208" s="260">
        <v>22846</v>
      </c>
      <c r="K2208" s="38">
        <f t="shared" si="128"/>
        <v>4226510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3"/>
    </row>
    <row r="2209" spans="1:28" ht="15.75" customHeight="1">
      <c r="A2209" s="206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41119</v>
      </c>
      <c r="D2209" s="193" t="s">
        <v>1719</v>
      </c>
      <c r="E2209" s="193">
        <v>41119</v>
      </c>
      <c r="F2209" s="191" t="s">
        <v>1280</v>
      </c>
      <c r="G2209" s="625" t="s">
        <v>1047</v>
      </c>
      <c r="H2209" s="7" t="s">
        <v>1705</v>
      </c>
      <c r="I2209" s="260">
        <v>15</v>
      </c>
      <c r="J2209" s="260">
        <v>16878</v>
      </c>
      <c r="K2209" s="38">
        <f t="shared" si="128"/>
        <v>253170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3"/>
    </row>
    <row r="2210" spans="1:28" ht="15.75" customHeight="1">
      <c r="A2210" s="206" t="str">
        <f>IF(B2210&lt;&gt;"",IF(AND(B2210&gt;=_TM1,B2210&lt;=_TM2,OR(TH!L2210="1111",TH!M2210="1111")),TH!D2210,""),"")</f>
        <v/>
      </c>
      <c r="B2210" s="36">
        <f t="shared" si="127"/>
        <v>7</v>
      </c>
      <c r="C2210" s="37">
        <f t="shared" si="129"/>
        <v>41119</v>
      </c>
      <c r="D2210" s="193" t="s">
        <v>1719</v>
      </c>
      <c r="E2210" s="193">
        <v>41119</v>
      </c>
      <c r="F2210" s="191" t="s">
        <v>1416</v>
      </c>
      <c r="G2210" s="625" t="s">
        <v>1047</v>
      </c>
      <c r="H2210" s="7" t="s">
        <v>1705</v>
      </c>
      <c r="I2210" s="260">
        <v>50</v>
      </c>
      <c r="J2210" s="260">
        <v>7510</v>
      </c>
      <c r="K2210" s="38">
        <f t="shared" si="128"/>
        <v>375500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3"/>
    </row>
    <row r="2211" spans="1:28" ht="15.75" customHeight="1">
      <c r="A2211" s="206" t="str">
        <f>IF(B2211&lt;&gt;"",IF(AND(B2211&gt;=_TM1,B2211&lt;=_TM2,OR(TH!L2211="1111",TH!M2211="1111")),TH!D2211,""),"")</f>
        <v/>
      </c>
      <c r="B2211" s="36">
        <f t="shared" si="127"/>
        <v>7</v>
      </c>
      <c r="C2211" s="37">
        <f t="shared" si="129"/>
        <v>41121</v>
      </c>
      <c r="D2211" s="193" t="s">
        <v>1720</v>
      </c>
      <c r="E2211" s="193">
        <v>41121</v>
      </c>
      <c r="F2211" s="191" t="s">
        <v>1456</v>
      </c>
      <c r="G2211" s="625" t="s">
        <v>1048</v>
      </c>
      <c r="H2211" s="7" t="s">
        <v>1705</v>
      </c>
      <c r="I2211" s="260">
        <v>1000</v>
      </c>
      <c r="J2211" s="260">
        <v>14732</v>
      </c>
      <c r="K2211" s="38">
        <f t="shared" si="128"/>
        <v>14732000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3"/>
    </row>
    <row r="2212" spans="1:28" ht="15.75" customHeight="1">
      <c r="A2212" s="206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3" t="s">
        <v>1721</v>
      </c>
      <c r="E2212" s="193">
        <v>41122</v>
      </c>
      <c r="F2212" s="194" t="s">
        <v>1388</v>
      </c>
      <c r="G2212" s="498" t="s">
        <v>1049</v>
      </c>
      <c r="H2212" s="7" t="s">
        <v>1705</v>
      </c>
      <c r="I2212" s="260">
        <v>630</v>
      </c>
      <c r="J2212" s="260">
        <v>11176</v>
      </c>
      <c r="K2212" s="38">
        <f t="shared" si="128"/>
        <v>7040880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3"/>
    </row>
    <row r="2213" spans="1:28" ht="15.75" customHeight="1">
      <c r="A2213" s="206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3" t="s">
        <v>1721</v>
      </c>
      <c r="E2213" s="193">
        <v>41122</v>
      </c>
      <c r="F2213" s="194" t="s">
        <v>1375</v>
      </c>
      <c r="G2213" s="498" t="s">
        <v>1050</v>
      </c>
      <c r="H2213" s="7" t="s">
        <v>1705</v>
      </c>
      <c r="I2213" s="260">
        <v>145</v>
      </c>
      <c r="J2213" s="260">
        <v>19139</v>
      </c>
      <c r="K2213" s="38">
        <f t="shared" si="128"/>
        <v>2775155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3"/>
    </row>
    <row r="2214" spans="1:28" ht="15.75" customHeight="1">
      <c r="A2214" s="206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41122</v>
      </c>
      <c r="D2214" s="193" t="s">
        <v>1721</v>
      </c>
      <c r="E2214" s="193">
        <v>41122</v>
      </c>
      <c r="F2214" s="194" t="s">
        <v>1402</v>
      </c>
      <c r="G2214" s="498" t="s">
        <v>1050</v>
      </c>
      <c r="H2214" s="7" t="s">
        <v>1705</v>
      </c>
      <c r="I2214" s="260">
        <v>180</v>
      </c>
      <c r="J2214" s="260">
        <v>16321</v>
      </c>
      <c r="K2214" s="38">
        <f t="shared" si="128"/>
        <v>2937780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3"/>
    </row>
    <row r="2215" spans="1:28" ht="15.75" customHeight="1">
      <c r="A2215" s="206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41122</v>
      </c>
      <c r="D2215" s="193" t="s">
        <v>1721</v>
      </c>
      <c r="E2215" s="818">
        <v>41122</v>
      </c>
      <c r="F2215" s="459" t="s">
        <v>1444</v>
      </c>
      <c r="G2215" s="40" t="s">
        <v>1050</v>
      </c>
      <c r="H2215" s="7" t="s">
        <v>1705</v>
      </c>
      <c r="I2215" s="260">
        <v>510</v>
      </c>
      <c r="J2215" s="260">
        <v>9891</v>
      </c>
      <c r="K2215" s="38">
        <f t="shared" si="128"/>
        <v>5044410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3"/>
    </row>
    <row r="2216" spans="1:28" ht="15.75" customHeight="1">
      <c r="A2216" s="206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41125</v>
      </c>
      <c r="D2216" s="193" t="s">
        <v>1722</v>
      </c>
      <c r="E2216" s="818">
        <v>41125</v>
      </c>
      <c r="F2216" s="459" t="s">
        <v>1312</v>
      </c>
      <c r="G2216" s="40" t="s">
        <v>1051</v>
      </c>
      <c r="H2216" s="7" t="s">
        <v>1705</v>
      </c>
      <c r="I2216" s="260">
        <v>225</v>
      </c>
      <c r="J2216" s="260">
        <v>19584</v>
      </c>
      <c r="K2216" s="38">
        <f t="shared" si="128"/>
        <v>4406400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3"/>
    </row>
    <row r="2217" spans="1:28" ht="15.75" customHeight="1">
      <c r="A2217" s="206" t="str">
        <f>IF(B2217&lt;&gt;"",IF(AND(B2217&gt;=_TM1,B2217&lt;=_TM2,OR(TH!L2217="1111",TH!M2217="1111")),TH!D2217,""),"")</f>
        <v/>
      </c>
      <c r="B2217" s="36">
        <f t="shared" si="127"/>
        <v>8</v>
      </c>
      <c r="C2217" s="37">
        <f t="shared" si="129"/>
        <v>41126</v>
      </c>
      <c r="D2217" s="193" t="s">
        <v>1723</v>
      </c>
      <c r="E2217" s="818">
        <v>41126</v>
      </c>
      <c r="F2217" s="460" t="s">
        <v>1450</v>
      </c>
      <c r="G2217" s="40" t="s">
        <v>1052</v>
      </c>
      <c r="H2217" s="7" t="s">
        <v>1705</v>
      </c>
      <c r="I2217" s="260">
        <v>310</v>
      </c>
      <c r="J2217" s="260">
        <v>10374</v>
      </c>
      <c r="K2217" s="38">
        <f t="shared" si="128"/>
        <v>3215940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3"/>
    </row>
    <row r="2218" spans="1:28" ht="15.75" customHeight="1">
      <c r="A2218" s="206" t="str">
        <f>IF(B2218&lt;&gt;"",IF(AND(B2218&gt;=_TM1,B2218&lt;=_TM2,OR(TH!L2218="1111",TH!M2218="1111")),TH!D2218,""),"")</f>
        <v/>
      </c>
      <c r="B2218" s="36">
        <f t="shared" si="127"/>
        <v>8</v>
      </c>
      <c r="C2218" s="37">
        <f t="shared" si="129"/>
        <v>41126</v>
      </c>
      <c r="D2218" s="193" t="s">
        <v>1723</v>
      </c>
      <c r="E2218" s="818">
        <v>41126</v>
      </c>
      <c r="F2218" s="460" t="s">
        <v>1270</v>
      </c>
      <c r="G2218" s="40" t="s">
        <v>1052</v>
      </c>
      <c r="H2218" s="7" t="s">
        <v>1705</v>
      </c>
      <c r="I2218" s="260">
        <v>400</v>
      </c>
      <c r="J2218" s="260">
        <v>19513</v>
      </c>
      <c r="K2218" s="38">
        <f t="shared" si="128"/>
        <v>7805200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3"/>
    </row>
    <row r="2219" spans="1:28" s="857" customFormat="1" ht="15.75" customHeight="1">
      <c r="A2219" s="206" t="str">
        <f>IF(B2219&lt;&gt;"",IF(AND(B2219&gt;=_TM1,B2219&lt;=_TM2,OR(TH!L2219="1111",TH!M2219="1111")),TH!D2219,""),"")</f>
        <v/>
      </c>
      <c r="B2219" s="740">
        <f t="shared" ref="B2219:B2282" si="130">IF(C2219&lt;&gt;"",MONTH(C2219),"")</f>
        <v>8</v>
      </c>
      <c r="C2219" s="37">
        <f t="shared" si="129"/>
        <v>41126</v>
      </c>
      <c r="D2219" s="193" t="s">
        <v>1723</v>
      </c>
      <c r="E2219" s="193">
        <v>41126</v>
      </c>
      <c r="F2219" s="40" t="s">
        <v>1403</v>
      </c>
      <c r="G2219" s="498" t="s">
        <v>674</v>
      </c>
      <c r="H2219" s="7" t="s">
        <v>1705</v>
      </c>
      <c r="I2219" s="260">
        <v>263</v>
      </c>
      <c r="J2219" s="260">
        <v>9828</v>
      </c>
      <c r="K2219" s="38">
        <f t="shared" si="128"/>
        <v>2584764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3"/>
    </row>
    <row r="2220" spans="1:28" s="857" customFormat="1" ht="15.75" customHeight="1">
      <c r="A2220" s="206" t="str">
        <f>IF(B2220&lt;&gt;"",IF(AND(B2220&gt;=_TM1,B2220&lt;=_TM2,OR(TH!L2220="1111",TH!M2220="1111")),TH!D2220,""),"")</f>
        <v/>
      </c>
      <c r="B2220" s="740">
        <f t="shared" si="130"/>
        <v>8</v>
      </c>
      <c r="C2220" s="37">
        <f t="shared" si="129"/>
        <v>41133</v>
      </c>
      <c r="D2220" s="193" t="s">
        <v>1724</v>
      </c>
      <c r="E2220" s="193">
        <v>41133</v>
      </c>
      <c r="F2220" s="40" t="s">
        <v>1311</v>
      </c>
      <c r="G2220" s="498" t="s">
        <v>1053</v>
      </c>
      <c r="H2220" s="7" t="s">
        <v>1705</v>
      </c>
      <c r="I2220" s="260">
        <v>350</v>
      </c>
      <c r="J2220" s="260">
        <v>22301</v>
      </c>
      <c r="K2220" s="38">
        <f t="shared" si="128"/>
        <v>7805350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3"/>
    </row>
    <row r="2221" spans="1:28" s="857" customFormat="1" ht="15.75" customHeight="1">
      <c r="A2221" s="206" t="str">
        <f>IF(B2221&lt;&gt;"",IF(AND(B2221&gt;=_TM1,B2221&lt;=_TM2,OR(TH!L2221="1111",TH!M2221="1111")),TH!D2221,""),"")</f>
        <v/>
      </c>
      <c r="B2221" s="740">
        <f t="shared" si="130"/>
        <v>8</v>
      </c>
      <c r="C2221" s="37">
        <f t="shared" si="129"/>
        <v>41134</v>
      </c>
      <c r="D2221" s="193" t="s">
        <v>1725</v>
      </c>
      <c r="E2221" s="193">
        <v>41134</v>
      </c>
      <c r="F2221" s="191" t="s">
        <v>1308</v>
      </c>
      <c r="G2221" s="498" t="s">
        <v>1054</v>
      </c>
      <c r="H2221" s="7" t="s">
        <v>1705</v>
      </c>
      <c r="I2221" s="260">
        <v>250</v>
      </c>
      <c r="J2221" s="260">
        <v>15680</v>
      </c>
      <c r="K2221" s="38">
        <f t="shared" si="128"/>
        <v>3920000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3"/>
    </row>
    <row r="2222" spans="1:28" s="857" customFormat="1" ht="15.75" customHeight="1">
      <c r="A2222" s="206" t="str">
        <f>IF(B2222&lt;&gt;"",IF(AND(B2222&gt;=_TM1,B2222&lt;=_TM2,OR(TH!L2222="1111",TH!M2222="1111")),TH!D2222,""),"")</f>
        <v/>
      </c>
      <c r="B2222" s="740">
        <f t="shared" si="130"/>
        <v>8</v>
      </c>
      <c r="C2222" s="37">
        <f t="shared" si="129"/>
        <v>41134</v>
      </c>
      <c r="D2222" s="193" t="s">
        <v>1725</v>
      </c>
      <c r="E2222" s="193">
        <v>41134</v>
      </c>
      <c r="F2222" s="191" t="s">
        <v>1269</v>
      </c>
      <c r="G2222" s="498" t="s">
        <v>1054</v>
      </c>
      <c r="H2222" s="7" t="s">
        <v>1705</v>
      </c>
      <c r="I2222" s="260">
        <v>49</v>
      </c>
      <c r="J2222" s="260">
        <v>14375</v>
      </c>
      <c r="K2222" s="38">
        <f t="shared" si="128"/>
        <v>704375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3"/>
    </row>
    <row r="2223" spans="1:28" s="857" customFormat="1" ht="15.75" customHeight="1">
      <c r="A2223" s="206" t="str">
        <f>IF(B2223&lt;&gt;"",IF(AND(B2223&gt;=_TM1,B2223&lt;=_TM2,OR(TH!L2223="1111",TH!M2223="1111")),TH!D2223,""),"")</f>
        <v/>
      </c>
      <c r="B2223" s="740">
        <f t="shared" si="130"/>
        <v>8</v>
      </c>
      <c r="C2223" s="37">
        <f t="shared" si="129"/>
        <v>41134</v>
      </c>
      <c r="D2223" s="193" t="s">
        <v>1725</v>
      </c>
      <c r="E2223" s="193">
        <v>41134</v>
      </c>
      <c r="F2223" s="303" t="s">
        <v>1375</v>
      </c>
      <c r="G2223" s="498" t="s">
        <v>1056</v>
      </c>
      <c r="H2223" s="7" t="s">
        <v>1705</v>
      </c>
      <c r="I2223" s="260">
        <v>650</v>
      </c>
      <c r="J2223" s="260">
        <v>19139</v>
      </c>
      <c r="K2223" s="38">
        <f t="shared" si="128"/>
        <v>12440350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3"/>
    </row>
    <row r="2224" spans="1:28" ht="15.75" customHeight="1">
      <c r="A2224" s="206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3" t="s">
        <v>1725</v>
      </c>
      <c r="E2224" s="193">
        <v>41134</v>
      </c>
      <c r="F2224" s="191" t="s">
        <v>1291</v>
      </c>
      <c r="G2224" s="498" t="s">
        <v>1056</v>
      </c>
      <c r="H2224" s="7" t="s">
        <v>1705</v>
      </c>
      <c r="I2224" s="260">
        <v>510</v>
      </c>
      <c r="J2224" s="260">
        <v>23149</v>
      </c>
      <c r="K2224" s="38">
        <f t="shared" si="128"/>
        <v>11805990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3"/>
    </row>
    <row r="2225" spans="1:28" ht="15.75" customHeight="1">
      <c r="A2225" s="206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41134</v>
      </c>
      <c r="D2225" s="193" t="s">
        <v>1725</v>
      </c>
      <c r="E2225" s="193">
        <v>41134</v>
      </c>
      <c r="F2225" s="40" t="s">
        <v>1277</v>
      </c>
      <c r="G2225" s="498" t="s">
        <v>1056</v>
      </c>
      <c r="H2225" s="7" t="s">
        <v>1705</v>
      </c>
      <c r="I2225" s="260">
        <v>66</v>
      </c>
      <c r="J2225" s="260">
        <v>17926</v>
      </c>
      <c r="K2225" s="38">
        <f t="shared" si="128"/>
        <v>1183116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3"/>
    </row>
    <row r="2226" spans="1:28" ht="15.75" customHeight="1">
      <c r="A2226" s="206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41134</v>
      </c>
      <c r="D2226" s="193" t="s">
        <v>1725</v>
      </c>
      <c r="E2226" s="193">
        <v>41134</v>
      </c>
      <c r="F2226" s="40" t="s">
        <v>1267</v>
      </c>
      <c r="G2226" s="498" t="s">
        <v>1056</v>
      </c>
      <c r="H2226" s="7" t="s">
        <v>1705</v>
      </c>
      <c r="I2226" s="260">
        <v>50</v>
      </c>
      <c r="J2226" s="260">
        <v>17306</v>
      </c>
      <c r="K2226" s="38">
        <f t="shared" si="128"/>
        <v>865300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3"/>
    </row>
    <row r="2227" spans="1:28" ht="15.75" customHeight="1">
      <c r="A2227" s="206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3" t="s">
        <v>1726</v>
      </c>
      <c r="E2227" s="193">
        <v>41147</v>
      </c>
      <c r="F2227" s="40" t="s">
        <v>1291</v>
      </c>
      <c r="G2227" s="40" t="s">
        <v>1060</v>
      </c>
      <c r="H2227" s="7" t="s">
        <v>1705</v>
      </c>
      <c r="I2227" s="260">
        <v>1520</v>
      </c>
      <c r="J2227" s="260">
        <v>23149</v>
      </c>
      <c r="K2227" s="38">
        <f t="shared" si="128"/>
        <v>35186480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3"/>
    </row>
    <row r="2228" spans="1:28" ht="15.75" customHeight="1">
      <c r="A2228" s="206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41147</v>
      </c>
      <c r="D2228" s="193" t="s">
        <v>1726</v>
      </c>
      <c r="E2228" s="193">
        <v>41147</v>
      </c>
      <c r="F2228" s="40" t="s">
        <v>1445</v>
      </c>
      <c r="G2228" s="40" t="s">
        <v>432</v>
      </c>
      <c r="H2228" s="7" t="s">
        <v>1705</v>
      </c>
      <c r="I2228" s="260">
        <v>310</v>
      </c>
      <c r="J2228" s="260">
        <v>13042</v>
      </c>
      <c r="K2228" s="38">
        <f t="shared" si="128"/>
        <v>4043020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3"/>
    </row>
    <row r="2229" spans="1:28" ht="15.75" customHeight="1">
      <c r="A2229" s="206" t="str">
        <f>IF(B2229&lt;&gt;"",IF(AND(B2229&gt;=_TM1,B2229&lt;=_TM2,OR(TH!L2229="1111",TH!M2229="1111")),TH!D2229,""),"")</f>
        <v/>
      </c>
      <c r="B2229" s="36">
        <f t="shared" si="130"/>
        <v>8</v>
      </c>
      <c r="C2229" s="37">
        <f t="shared" si="129"/>
        <v>41147</v>
      </c>
      <c r="D2229" s="193" t="s">
        <v>1726</v>
      </c>
      <c r="E2229" s="193">
        <v>41147</v>
      </c>
      <c r="F2229" s="40" t="s">
        <v>1265</v>
      </c>
      <c r="G2229" s="40" t="s">
        <v>432</v>
      </c>
      <c r="H2229" s="7" t="s">
        <v>1705</v>
      </c>
      <c r="I2229" s="260">
        <v>320</v>
      </c>
      <c r="J2229" s="260">
        <v>11635</v>
      </c>
      <c r="K2229" s="38">
        <f t="shared" si="128"/>
        <v>3723200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3"/>
    </row>
    <row r="2230" spans="1:28" ht="15.75" customHeight="1">
      <c r="A2230" s="206" t="str">
        <f>IF(B2230&lt;&gt;"",IF(AND(B2230&gt;=_TM1,B2230&lt;=_TM2,OR(TH!L2230="1111",TH!M2230="1111")),TH!D2230,""),"")</f>
        <v/>
      </c>
      <c r="B2230" s="36">
        <f t="shared" si="130"/>
        <v>8</v>
      </c>
      <c r="C2230" s="37">
        <f t="shared" si="129"/>
        <v>41150</v>
      </c>
      <c r="D2230" s="193" t="s">
        <v>1727</v>
      </c>
      <c r="E2230" s="37">
        <v>41150</v>
      </c>
      <c r="F2230" s="40" t="s">
        <v>1334</v>
      </c>
      <c r="G2230" s="40" t="s">
        <v>1061</v>
      </c>
      <c r="H2230" s="7" t="s">
        <v>1705</v>
      </c>
      <c r="I2230" s="260">
        <v>265</v>
      </c>
      <c r="J2230" s="260">
        <v>20579</v>
      </c>
      <c r="K2230" s="38">
        <f t="shared" si="128"/>
        <v>5453435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3"/>
    </row>
    <row r="2231" spans="1:28" ht="15.75" customHeight="1">
      <c r="A2231" s="206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41155</v>
      </c>
      <c r="D2231" s="193" t="s">
        <v>1728</v>
      </c>
      <c r="E2231" s="37">
        <v>41155</v>
      </c>
      <c r="F2231" s="40" t="s">
        <v>1326</v>
      </c>
      <c r="G2231" s="40" t="s">
        <v>1062</v>
      </c>
      <c r="H2231" s="7" t="s">
        <v>1705</v>
      </c>
      <c r="I2231" s="260">
        <v>268</v>
      </c>
      <c r="J2231" s="260">
        <v>21210</v>
      </c>
      <c r="K2231" s="38">
        <f t="shared" si="128"/>
        <v>5684280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3"/>
    </row>
    <row r="2232" spans="1:28" ht="15.75" customHeight="1">
      <c r="A2232" s="206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3" t="s">
        <v>1729</v>
      </c>
      <c r="E2232" s="37">
        <v>41159</v>
      </c>
      <c r="F2232" s="191" t="s">
        <v>1348</v>
      </c>
      <c r="G2232" s="40" t="s">
        <v>1063</v>
      </c>
      <c r="H2232" s="7" t="s">
        <v>1705</v>
      </c>
      <c r="I2232" s="260">
        <v>108</v>
      </c>
      <c r="J2232" s="260">
        <v>34944</v>
      </c>
      <c r="K2232" s="38">
        <f t="shared" si="128"/>
        <v>3773952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3"/>
    </row>
    <row r="2233" spans="1:28" ht="15.75" customHeight="1">
      <c r="A2233" s="206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3" t="s">
        <v>1729</v>
      </c>
      <c r="E2233" s="37">
        <v>41159</v>
      </c>
      <c r="F2233" s="191" t="s">
        <v>1313</v>
      </c>
      <c r="G2233" s="40" t="s">
        <v>1063</v>
      </c>
      <c r="H2233" s="7" t="s">
        <v>1705</v>
      </c>
      <c r="I2233" s="260">
        <v>65</v>
      </c>
      <c r="J2233" s="260">
        <v>29232</v>
      </c>
      <c r="K2233" s="38">
        <f t="shared" si="128"/>
        <v>1900080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3"/>
    </row>
    <row r="2234" spans="1:28" ht="15.75" customHeight="1">
      <c r="A2234" s="206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3" t="s">
        <v>1729</v>
      </c>
      <c r="E2234" s="37">
        <v>41159</v>
      </c>
      <c r="F2234" s="191" t="s">
        <v>1298</v>
      </c>
      <c r="G2234" s="40" t="s">
        <v>433</v>
      </c>
      <c r="H2234" s="7" t="s">
        <v>1705</v>
      </c>
      <c r="I2234" s="260">
        <v>350</v>
      </c>
      <c r="J2234" s="260">
        <v>18144.285714285714</v>
      </c>
      <c r="K2234" s="38">
        <f t="shared" si="128"/>
        <v>6350500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3"/>
    </row>
    <row r="2235" spans="1:28" ht="15.75" customHeight="1">
      <c r="A2235" s="206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3" t="s">
        <v>1729</v>
      </c>
      <c r="E2235" s="37">
        <v>41159</v>
      </c>
      <c r="F2235" s="191" t="s">
        <v>1299</v>
      </c>
      <c r="G2235" s="40" t="s">
        <v>433</v>
      </c>
      <c r="H2235" s="7" t="s">
        <v>1705</v>
      </c>
      <c r="I2235" s="260">
        <v>100</v>
      </c>
      <c r="J2235" s="260">
        <v>14463</v>
      </c>
      <c r="K2235" s="38">
        <f t="shared" si="128"/>
        <v>1446300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3"/>
    </row>
    <row r="2236" spans="1:28" ht="15.75" customHeight="1">
      <c r="A2236" s="206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3" t="s">
        <v>1729</v>
      </c>
      <c r="E2236" s="37">
        <v>41159</v>
      </c>
      <c r="F2236" s="40" t="s">
        <v>1314</v>
      </c>
      <c r="G2236" s="40" t="s">
        <v>433</v>
      </c>
      <c r="H2236" s="7" t="s">
        <v>1705</v>
      </c>
      <c r="I2236" s="260">
        <v>150</v>
      </c>
      <c r="J2236" s="260">
        <v>19924</v>
      </c>
      <c r="K2236" s="38">
        <f t="shared" si="128"/>
        <v>2988600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3"/>
    </row>
    <row r="2237" spans="1:28" ht="15.75" customHeight="1">
      <c r="A2237" s="206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41159</v>
      </c>
      <c r="D2237" s="193" t="s">
        <v>1729</v>
      </c>
      <c r="E2237" s="37">
        <v>41159</v>
      </c>
      <c r="F2237" s="191" t="s">
        <v>1276</v>
      </c>
      <c r="G2237" s="40" t="s">
        <v>1065</v>
      </c>
      <c r="H2237" s="7" t="s">
        <v>1705</v>
      </c>
      <c r="I2237" s="260">
        <v>20</v>
      </c>
      <c r="J2237" s="260">
        <v>20933</v>
      </c>
      <c r="K2237" s="38">
        <f t="shared" si="128"/>
        <v>418660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3"/>
    </row>
    <row r="2238" spans="1:28" ht="15.75" customHeight="1">
      <c r="A2238" s="206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41159</v>
      </c>
      <c r="D2238" s="193" t="s">
        <v>1729</v>
      </c>
      <c r="E2238" s="37">
        <v>41159</v>
      </c>
      <c r="F2238" s="191" t="s">
        <v>1420</v>
      </c>
      <c r="G2238" s="40" t="s">
        <v>1065</v>
      </c>
      <c r="H2238" s="7" t="s">
        <v>1705</v>
      </c>
      <c r="I2238" s="260">
        <v>45</v>
      </c>
      <c r="J2238" s="260">
        <v>14000</v>
      </c>
      <c r="K2238" s="38">
        <f t="shared" si="128"/>
        <v>630000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3"/>
    </row>
    <row r="2239" spans="1:28" ht="15.75" customHeight="1">
      <c r="A2239" s="206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3" t="s">
        <v>1730</v>
      </c>
      <c r="E2239" s="37">
        <v>41160</v>
      </c>
      <c r="F2239" s="40" t="s">
        <v>1420</v>
      </c>
      <c r="G2239" s="40" t="s">
        <v>1066</v>
      </c>
      <c r="H2239" s="7" t="s">
        <v>1705</v>
      </c>
      <c r="I2239" s="260">
        <v>155</v>
      </c>
      <c r="J2239" s="260">
        <v>14000</v>
      </c>
      <c r="K2239" s="38">
        <f t="shared" si="128"/>
        <v>2170000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3"/>
    </row>
    <row r="2240" spans="1:28" ht="15.75" customHeight="1">
      <c r="A2240" s="206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3" t="s">
        <v>1730</v>
      </c>
      <c r="E2240" s="37">
        <v>41160</v>
      </c>
      <c r="F2240" s="191" t="s">
        <v>1276</v>
      </c>
      <c r="G2240" s="40" t="s">
        <v>1066</v>
      </c>
      <c r="H2240" s="7" t="s">
        <v>1705</v>
      </c>
      <c r="I2240" s="260">
        <v>46</v>
      </c>
      <c r="J2240" s="260">
        <v>20933</v>
      </c>
      <c r="K2240" s="38">
        <f t="shared" si="128"/>
        <v>962918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3"/>
    </row>
    <row r="2241" spans="1:28" ht="15.75" customHeight="1">
      <c r="A2241" s="206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3" t="s">
        <v>1730</v>
      </c>
      <c r="E2241" s="37">
        <v>41160</v>
      </c>
      <c r="F2241" s="191" t="s">
        <v>1403</v>
      </c>
      <c r="G2241" s="40" t="s">
        <v>1066</v>
      </c>
      <c r="H2241" s="7" t="s">
        <v>1705</v>
      </c>
      <c r="I2241" s="260">
        <v>26</v>
      </c>
      <c r="J2241" s="260">
        <v>9828</v>
      </c>
      <c r="K2241" s="38">
        <f t="shared" si="128"/>
        <v>255528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3"/>
    </row>
    <row r="2242" spans="1:28" ht="15.75" customHeight="1">
      <c r="A2242" s="206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41160</v>
      </c>
      <c r="D2242" s="193" t="s">
        <v>1730</v>
      </c>
      <c r="E2242" s="37">
        <v>41160</v>
      </c>
      <c r="F2242" s="191" t="s">
        <v>1280</v>
      </c>
      <c r="G2242" s="40" t="s">
        <v>1066</v>
      </c>
      <c r="H2242" s="7" t="s">
        <v>1705</v>
      </c>
      <c r="I2242" s="260">
        <v>20</v>
      </c>
      <c r="J2242" s="260">
        <v>16878</v>
      </c>
      <c r="K2242" s="38">
        <f t="shared" si="128"/>
        <v>337560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3"/>
    </row>
    <row r="2243" spans="1:28" ht="15.75" customHeight="1">
      <c r="A2243" s="206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41160</v>
      </c>
      <c r="D2243" s="193" t="s">
        <v>1730</v>
      </c>
      <c r="E2243" s="37">
        <v>41160</v>
      </c>
      <c r="F2243" s="191" t="s">
        <v>1280</v>
      </c>
      <c r="G2243" s="40" t="s">
        <v>1066</v>
      </c>
      <c r="H2243" s="7" t="s">
        <v>1705</v>
      </c>
      <c r="I2243" s="260">
        <v>5</v>
      </c>
      <c r="J2243" s="260">
        <v>16878</v>
      </c>
      <c r="K2243" s="38">
        <f t="shared" si="128"/>
        <v>84390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3"/>
    </row>
    <row r="2244" spans="1:28" ht="15.75" customHeight="1">
      <c r="A2244" s="206" t="str">
        <f>IF(B2244&lt;&gt;"",IF(AND(B2244&gt;=_TM1,B2244&lt;=_TM2,OR(TH!L2244="1111",TH!M2244="1111")),TH!D2244,""),"")</f>
        <v/>
      </c>
      <c r="B2244" s="36">
        <f t="shared" si="130"/>
        <v>9</v>
      </c>
      <c r="C2244" s="37">
        <f t="shared" si="129"/>
        <v>41166</v>
      </c>
      <c r="D2244" s="193" t="s">
        <v>1731</v>
      </c>
      <c r="E2244" s="37">
        <v>41166</v>
      </c>
      <c r="F2244" s="40" t="s">
        <v>1354</v>
      </c>
      <c r="G2244" s="40" t="s">
        <v>1067</v>
      </c>
      <c r="H2244" s="7" t="s">
        <v>1705</v>
      </c>
      <c r="I2244" s="260">
        <v>140</v>
      </c>
      <c r="J2244" s="260">
        <v>19768</v>
      </c>
      <c r="K2244" s="38">
        <f t="shared" si="128"/>
        <v>2767520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3"/>
    </row>
    <row r="2245" spans="1:28" ht="15.75" customHeight="1">
      <c r="A2245" s="206" t="str">
        <f>IF(B2245&lt;&gt;"",IF(AND(B2245&gt;=_TM1,B2245&lt;=_TM2,OR(TH!L2245="1111",TH!M2245="1111")),TH!D2245,""),"")</f>
        <v/>
      </c>
      <c r="B2245" s="36">
        <f t="shared" si="130"/>
        <v>9</v>
      </c>
      <c r="C2245" s="37">
        <f t="shared" si="129"/>
        <v>41166</v>
      </c>
      <c r="D2245" s="193" t="s">
        <v>1731</v>
      </c>
      <c r="E2245" s="37">
        <v>41166</v>
      </c>
      <c r="F2245" s="191" t="s">
        <v>1271</v>
      </c>
      <c r="G2245" s="40" t="s">
        <v>1067</v>
      </c>
      <c r="H2245" s="7" t="s">
        <v>1705</v>
      </c>
      <c r="I2245" s="260">
        <v>125</v>
      </c>
      <c r="J2245" s="260">
        <v>22846</v>
      </c>
      <c r="K2245" s="38">
        <f t="shared" si="128"/>
        <v>2855750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3"/>
    </row>
    <row r="2246" spans="1:28" s="902" customFormat="1" ht="15.75" customHeight="1">
      <c r="A2246" s="206" t="str">
        <f>IF(B2246&lt;&gt;"",IF(AND(B2246&gt;=_TM1,B2246&lt;=_TM2,OR(TH!L2246="1111",TH!M2246="1111")),TH!D2246,""),"")</f>
        <v/>
      </c>
      <c r="B2246" s="893">
        <f t="shared" si="130"/>
        <v>9</v>
      </c>
      <c r="C2246" s="919">
        <f t="shared" si="129"/>
        <v>41180</v>
      </c>
      <c r="D2246" s="894" t="s">
        <v>1732</v>
      </c>
      <c r="E2246" s="919">
        <v>41180</v>
      </c>
      <c r="F2246" s="923" t="s">
        <v>1464</v>
      </c>
      <c r="G2246" s="924" t="s">
        <v>1068</v>
      </c>
      <c r="H2246" s="922" t="s">
        <v>1705</v>
      </c>
      <c r="I2246" s="898">
        <v>258</v>
      </c>
      <c r="J2246" s="898">
        <v>15288</v>
      </c>
      <c r="K2246" s="899">
        <f t="shared" si="128"/>
        <v>3944304</v>
      </c>
      <c r="L2246" s="920" t="s">
        <v>175</v>
      </c>
      <c r="M2246" s="920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8" ht="15.75" customHeight="1">
      <c r="A2247" s="206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3" t="s">
        <v>1712</v>
      </c>
      <c r="E2247" s="37">
        <v>41191</v>
      </c>
      <c r="F2247" s="191" t="s">
        <v>1464</v>
      </c>
      <c r="G2247" s="40" t="s">
        <v>434</v>
      </c>
      <c r="H2247" s="7" t="s">
        <v>1705</v>
      </c>
      <c r="I2247" s="260">
        <v>252</v>
      </c>
      <c r="J2247" s="260">
        <v>15288</v>
      </c>
      <c r="K2247" s="38">
        <f t="shared" si="128"/>
        <v>3852576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3"/>
    </row>
    <row r="2248" spans="1:28" ht="15.75" customHeight="1">
      <c r="A2248" s="206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3" t="s">
        <v>1712</v>
      </c>
      <c r="E2248" s="37">
        <v>41191</v>
      </c>
      <c r="F2248" s="40" t="s">
        <v>1300</v>
      </c>
      <c r="G2248" s="40" t="s">
        <v>434</v>
      </c>
      <c r="H2248" s="7" t="s">
        <v>1705</v>
      </c>
      <c r="I2248" s="260">
        <v>127</v>
      </c>
      <c r="J2248" s="260">
        <v>18306</v>
      </c>
      <c r="K2248" s="38">
        <f t="shared" ref="K2248:K2309" si="131">ROUND(I2248*J2248,0)</f>
        <v>2324862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3"/>
    </row>
    <row r="2249" spans="1:28" ht="15.75" customHeight="1">
      <c r="A2249" s="206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3" t="s">
        <v>1712</v>
      </c>
      <c r="E2249" s="37">
        <v>41191</v>
      </c>
      <c r="F2249" s="40" t="s">
        <v>1345</v>
      </c>
      <c r="G2249" s="40" t="s">
        <v>623</v>
      </c>
      <c r="H2249" s="7" t="s">
        <v>1705</v>
      </c>
      <c r="I2249" s="260">
        <v>500</v>
      </c>
      <c r="J2249" s="260">
        <v>15665</v>
      </c>
      <c r="K2249" s="38">
        <f t="shared" si="131"/>
        <v>7832500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3"/>
    </row>
    <row r="2250" spans="1:28" ht="15.75" customHeight="1">
      <c r="A2250" s="206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41191</v>
      </c>
      <c r="D2250" s="193" t="s">
        <v>1712</v>
      </c>
      <c r="E2250" s="37">
        <v>41191</v>
      </c>
      <c r="F2250" s="40" t="s">
        <v>1268</v>
      </c>
      <c r="G2250" s="40" t="s">
        <v>623</v>
      </c>
      <c r="H2250" s="7" t="s">
        <v>1705</v>
      </c>
      <c r="I2250" s="260">
        <v>100</v>
      </c>
      <c r="J2250" s="260">
        <v>18559</v>
      </c>
      <c r="K2250" s="38">
        <f t="shared" si="131"/>
        <v>1855900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3"/>
    </row>
    <row r="2251" spans="1:28" ht="15.75" customHeight="1">
      <c r="A2251" s="206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41191</v>
      </c>
      <c r="D2251" s="193" t="s">
        <v>1712</v>
      </c>
      <c r="E2251" s="37">
        <v>41191</v>
      </c>
      <c r="F2251" s="191" t="s">
        <v>1357</v>
      </c>
      <c r="G2251" s="40" t="s">
        <v>623</v>
      </c>
      <c r="H2251" s="7" t="s">
        <v>1705</v>
      </c>
      <c r="I2251" s="260">
        <v>50</v>
      </c>
      <c r="J2251" s="260">
        <v>18314</v>
      </c>
      <c r="K2251" s="38">
        <f t="shared" si="131"/>
        <v>915700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3"/>
    </row>
    <row r="2252" spans="1:28" ht="15.75" customHeight="1">
      <c r="A2252" s="206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3" t="s">
        <v>1713</v>
      </c>
      <c r="E2252" s="37">
        <v>41192</v>
      </c>
      <c r="F2252" s="40" t="s">
        <v>1345</v>
      </c>
      <c r="G2252" s="40" t="s">
        <v>1069</v>
      </c>
      <c r="H2252" s="7" t="s">
        <v>1705</v>
      </c>
      <c r="I2252" s="260">
        <v>500</v>
      </c>
      <c r="J2252" s="260">
        <v>15665</v>
      </c>
      <c r="K2252" s="38">
        <f t="shared" si="131"/>
        <v>7832500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3"/>
    </row>
    <row r="2253" spans="1:28" ht="15.75" customHeight="1">
      <c r="A2253" s="206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41192</v>
      </c>
      <c r="D2253" s="193" t="s">
        <v>1713</v>
      </c>
      <c r="E2253" s="37">
        <v>41192</v>
      </c>
      <c r="F2253" s="191" t="s">
        <v>1268</v>
      </c>
      <c r="G2253" s="40" t="s">
        <v>1069</v>
      </c>
      <c r="H2253" s="7" t="s">
        <v>1705</v>
      </c>
      <c r="I2253" s="260">
        <v>150</v>
      </c>
      <c r="J2253" s="260">
        <v>18559</v>
      </c>
      <c r="K2253" s="38">
        <f t="shared" si="131"/>
        <v>2783850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3"/>
    </row>
    <row r="2254" spans="1:28" ht="15.75" customHeight="1">
      <c r="A2254" s="206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si="129"/>
        <v>41192</v>
      </c>
      <c r="D2254" s="193" t="s">
        <v>1713</v>
      </c>
      <c r="E2254" s="37">
        <v>41192</v>
      </c>
      <c r="F2254" s="191" t="s">
        <v>1464</v>
      </c>
      <c r="G2254" s="40" t="s">
        <v>1069</v>
      </c>
      <c r="H2254" s="7" t="s">
        <v>1705</v>
      </c>
      <c r="I2254" s="260">
        <v>50</v>
      </c>
      <c r="J2254" s="260">
        <v>15288</v>
      </c>
      <c r="K2254" s="38">
        <f t="shared" si="131"/>
        <v>764400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3"/>
    </row>
    <row r="2255" spans="1:28" ht="15.75" customHeight="1">
      <c r="A2255" s="206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29"/>
        <v>41195</v>
      </c>
      <c r="D2255" s="193" t="s">
        <v>1714</v>
      </c>
      <c r="E2255" s="37">
        <v>41195</v>
      </c>
      <c r="F2255" s="40" t="s">
        <v>1300</v>
      </c>
      <c r="G2255" s="40" t="s">
        <v>435</v>
      </c>
      <c r="H2255" s="7" t="s">
        <v>1705</v>
      </c>
      <c r="I2255" s="260">
        <v>124</v>
      </c>
      <c r="J2255" s="260">
        <v>18306</v>
      </c>
      <c r="K2255" s="38">
        <f t="shared" si="131"/>
        <v>2269944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3"/>
    </row>
    <row r="2256" spans="1:28" ht="15.75" customHeight="1">
      <c r="A2256" s="206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ref="C2256:C2319" si="132">E2256</f>
        <v>41196</v>
      </c>
      <c r="D2256" s="193" t="s">
        <v>1715</v>
      </c>
      <c r="E2256" s="37">
        <v>41196</v>
      </c>
      <c r="F2256" s="40" t="s">
        <v>1464</v>
      </c>
      <c r="G2256" s="40" t="s">
        <v>1070</v>
      </c>
      <c r="H2256" s="7" t="s">
        <v>1705</v>
      </c>
      <c r="I2256" s="260">
        <v>250</v>
      </c>
      <c r="J2256" s="260">
        <v>15288</v>
      </c>
      <c r="K2256" s="38">
        <f t="shared" si="131"/>
        <v>3822000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3"/>
    </row>
    <row r="2257" spans="1:28" ht="15.75" customHeight="1">
      <c r="A2257" s="206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3" t="s">
        <v>1715</v>
      </c>
      <c r="E2257" s="37">
        <v>41196</v>
      </c>
      <c r="F2257" s="40" t="s">
        <v>1300</v>
      </c>
      <c r="G2257" s="40" t="s">
        <v>1070</v>
      </c>
      <c r="H2257" s="7" t="s">
        <v>1705</v>
      </c>
      <c r="I2257" s="260">
        <v>123</v>
      </c>
      <c r="J2257" s="260">
        <v>18306</v>
      </c>
      <c r="K2257" s="38">
        <f t="shared" si="131"/>
        <v>2251638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3"/>
    </row>
    <row r="2258" spans="1:28" ht="15.75" customHeight="1">
      <c r="A2258" s="206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41196</v>
      </c>
      <c r="D2258" s="193" t="s">
        <v>1715</v>
      </c>
      <c r="E2258" s="37">
        <v>41196</v>
      </c>
      <c r="F2258" s="305" t="s">
        <v>1339</v>
      </c>
      <c r="G2258" s="40" t="s">
        <v>436</v>
      </c>
      <c r="H2258" s="7" t="s">
        <v>1705</v>
      </c>
      <c r="I2258" s="260">
        <v>26.5</v>
      </c>
      <c r="J2258" s="260">
        <v>13590</v>
      </c>
      <c r="K2258" s="38">
        <f t="shared" si="131"/>
        <v>360135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3"/>
    </row>
    <row r="2259" spans="1:28" ht="15.75" customHeight="1">
      <c r="A2259" s="206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41196</v>
      </c>
      <c r="D2259" s="193" t="s">
        <v>1715</v>
      </c>
      <c r="E2259" s="37">
        <v>41196</v>
      </c>
      <c r="F2259" s="191" t="s">
        <v>1456</v>
      </c>
      <c r="G2259" s="40" t="s">
        <v>436</v>
      </c>
      <c r="H2259" s="7" t="s">
        <v>1705</v>
      </c>
      <c r="I2259" s="260">
        <v>26</v>
      </c>
      <c r="J2259" s="260">
        <v>14456</v>
      </c>
      <c r="K2259" s="38">
        <f t="shared" si="131"/>
        <v>375856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3"/>
    </row>
    <row r="2260" spans="1:28" ht="15.75" customHeight="1">
      <c r="A2260" s="206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41198</v>
      </c>
      <c r="D2260" s="193" t="s">
        <v>1716</v>
      </c>
      <c r="E2260" s="37">
        <v>41198</v>
      </c>
      <c r="F2260" s="191" t="s">
        <v>1300</v>
      </c>
      <c r="G2260" s="40" t="s">
        <v>1073</v>
      </c>
      <c r="H2260" s="7" t="s">
        <v>1705</v>
      </c>
      <c r="I2260" s="260">
        <v>350</v>
      </c>
      <c r="J2260" s="260">
        <v>18306</v>
      </c>
      <c r="K2260" s="38">
        <f t="shared" si="131"/>
        <v>6407100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3"/>
    </row>
    <row r="2261" spans="1:28" ht="15.75" customHeight="1">
      <c r="A2261" s="206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41198</v>
      </c>
      <c r="D2261" s="193" t="s">
        <v>1716</v>
      </c>
      <c r="E2261" s="37">
        <v>41198</v>
      </c>
      <c r="F2261" s="191" t="s">
        <v>1456</v>
      </c>
      <c r="G2261" s="40" t="s">
        <v>1074</v>
      </c>
      <c r="H2261" s="7" t="s">
        <v>1705</v>
      </c>
      <c r="I2261" s="260">
        <v>259</v>
      </c>
      <c r="J2261" s="260">
        <v>14456</v>
      </c>
      <c r="K2261" s="38">
        <f t="shared" si="131"/>
        <v>3744104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3"/>
    </row>
    <row r="2262" spans="1:28" ht="15.75" customHeight="1">
      <c r="A2262" s="206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3" t="s">
        <v>1717</v>
      </c>
      <c r="E2262" s="37">
        <v>41202</v>
      </c>
      <c r="F2262" s="191" t="s">
        <v>1462</v>
      </c>
      <c r="G2262" s="40" t="s">
        <v>1075</v>
      </c>
      <c r="H2262" s="7" t="s">
        <v>1705</v>
      </c>
      <c r="I2262" s="260">
        <v>510</v>
      </c>
      <c r="J2262" s="260">
        <v>10681.538922155689</v>
      </c>
      <c r="K2262" s="38">
        <f t="shared" si="131"/>
        <v>5447585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3"/>
    </row>
    <row r="2263" spans="1:28" ht="15.75" customHeight="1">
      <c r="A2263" s="206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3" t="s">
        <v>1717</v>
      </c>
      <c r="E2263" s="37">
        <v>41202</v>
      </c>
      <c r="F2263" s="191" t="s">
        <v>1442</v>
      </c>
      <c r="G2263" s="40" t="s">
        <v>1076</v>
      </c>
      <c r="H2263" s="7" t="s">
        <v>1705</v>
      </c>
      <c r="I2263" s="260">
        <v>250</v>
      </c>
      <c r="J2263" s="260">
        <v>13789</v>
      </c>
      <c r="K2263" s="38">
        <f t="shared" si="131"/>
        <v>3447250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3"/>
    </row>
    <row r="2264" spans="1:28" ht="15.75" customHeight="1">
      <c r="A2264" s="206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3" t="s">
        <v>1717</v>
      </c>
      <c r="E2264" s="37">
        <v>41202</v>
      </c>
      <c r="F2264" s="191" t="s">
        <v>1290</v>
      </c>
      <c r="G2264" s="40" t="s">
        <v>1076</v>
      </c>
      <c r="H2264" s="7" t="s">
        <v>1705</v>
      </c>
      <c r="I2264" s="260">
        <v>310</v>
      </c>
      <c r="J2264" s="260">
        <v>12073.764705882353</v>
      </c>
      <c r="K2264" s="38">
        <f t="shared" si="131"/>
        <v>3742867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3"/>
    </row>
    <row r="2265" spans="1:28" ht="15.75" customHeight="1">
      <c r="A2265" s="206" t="str">
        <f>IF(B2265&lt;&gt;"",IF(AND(B2265&gt;=_TM1,B2265&lt;=_TM2,OR(TH!L2265="1111",TH!M2265="1111")),TH!D2265,""),"")</f>
        <v/>
      </c>
      <c r="B2265" s="36">
        <f t="shared" si="130"/>
        <v>10</v>
      </c>
      <c r="C2265" s="37">
        <f t="shared" si="132"/>
        <v>41202</v>
      </c>
      <c r="D2265" s="193" t="s">
        <v>1717</v>
      </c>
      <c r="E2265" s="37">
        <v>41202</v>
      </c>
      <c r="F2265" s="40" t="s">
        <v>1442</v>
      </c>
      <c r="G2265" s="40" t="s">
        <v>1076</v>
      </c>
      <c r="H2265" s="7" t="s">
        <v>1705</v>
      </c>
      <c r="I2265" s="260">
        <v>50</v>
      </c>
      <c r="J2265" s="260">
        <v>13789</v>
      </c>
      <c r="K2265" s="38">
        <f t="shared" si="131"/>
        <v>689450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3"/>
    </row>
    <row r="2266" spans="1:28" ht="15.75" customHeight="1">
      <c r="A2266" s="206" t="str">
        <f>IF(B2266&lt;&gt;"",IF(AND(B2266&gt;=_TM1,B2266&lt;=_TM2,OR(TH!L2266="1111",TH!M2266="1111")),TH!D2266,""),"")</f>
        <v/>
      </c>
      <c r="B2266" s="36">
        <f t="shared" si="130"/>
        <v>10</v>
      </c>
      <c r="C2266" s="37">
        <f t="shared" si="132"/>
        <v>41202</v>
      </c>
      <c r="D2266" s="193" t="s">
        <v>1717</v>
      </c>
      <c r="E2266" s="37">
        <v>41202</v>
      </c>
      <c r="F2266" s="40" t="s">
        <v>1360</v>
      </c>
      <c r="G2266" s="40" t="s">
        <v>1076</v>
      </c>
      <c r="H2266" s="7" t="s">
        <v>1705</v>
      </c>
      <c r="I2266" s="260">
        <v>168</v>
      </c>
      <c r="J2266" s="260">
        <v>18746</v>
      </c>
      <c r="K2266" s="38">
        <f t="shared" si="131"/>
        <v>3149328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3"/>
    </row>
    <row r="2267" spans="1:28" s="857" customFormat="1" ht="15.75" customHeight="1">
      <c r="A2267" s="206" t="str">
        <f>IF(B2267&lt;&gt;"",IF(AND(B2267&gt;=_TM1,B2267&lt;=_TM2,OR(TH!L2267="1111",TH!M2267="1111")),TH!D2267,""),"")</f>
        <v/>
      </c>
      <c r="B2267" s="740">
        <f t="shared" si="130"/>
        <v>10</v>
      </c>
      <c r="C2267" s="37">
        <f t="shared" si="132"/>
        <v>41205</v>
      </c>
      <c r="D2267" s="193" t="s">
        <v>1718</v>
      </c>
      <c r="E2267" s="193">
        <v>41205</v>
      </c>
      <c r="F2267" s="305" t="s">
        <v>1360</v>
      </c>
      <c r="G2267" s="40" t="s">
        <v>1077</v>
      </c>
      <c r="H2267" s="7" t="s">
        <v>1705</v>
      </c>
      <c r="I2267" s="260">
        <v>32</v>
      </c>
      <c r="J2267" s="260">
        <v>18746</v>
      </c>
      <c r="K2267" s="38">
        <f t="shared" si="131"/>
        <v>599872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3"/>
    </row>
    <row r="2268" spans="1:28" s="857" customFormat="1" ht="15.75" customHeight="1">
      <c r="A2268" s="206" t="str">
        <f>IF(B2268&lt;&gt;"",IF(AND(B2268&gt;=_TM1,B2268&lt;=_TM2,OR(TH!L2268="1111",TH!M2268="1111")),TH!D2268,""),"")</f>
        <v/>
      </c>
      <c r="B2268" s="740">
        <f t="shared" si="130"/>
        <v>10</v>
      </c>
      <c r="C2268" s="37">
        <f t="shared" si="132"/>
        <v>41205</v>
      </c>
      <c r="D2268" s="193" t="s">
        <v>1718</v>
      </c>
      <c r="E2268" s="193">
        <v>41205</v>
      </c>
      <c r="F2268" s="305" t="s">
        <v>899</v>
      </c>
      <c r="G2268" s="40" t="s">
        <v>1077</v>
      </c>
      <c r="H2268" s="7" t="s">
        <v>1705</v>
      </c>
      <c r="I2268" s="260">
        <v>214</v>
      </c>
      <c r="J2268" s="260">
        <v>13338</v>
      </c>
      <c r="K2268" s="38">
        <f t="shared" si="131"/>
        <v>2854332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3"/>
    </row>
    <row r="2269" spans="1:28" s="857" customFormat="1" ht="15.75" customHeight="1">
      <c r="A2269" s="206" t="str">
        <f>IF(B2269&lt;&gt;"",IF(AND(B2269&gt;=_TM1,B2269&lt;=_TM2,OR(TH!L2269="1111",TH!M2269="1111")),TH!D2269,""),"")</f>
        <v/>
      </c>
      <c r="B2269" s="740">
        <f t="shared" si="130"/>
        <v>10</v>
      </c>
      <c r="C2269" s="37">
        <f t="shared" si="132"/>
        <v>41205</v>
      </c>
      <c r="D2269" s="193" t="s">
        <v>1718</v>
      </c>
      <c r="E2269" s="193">
        <v>41205</v>
      </c>
      <c r="F2269" s="305" t="s">
        <v>1459</v>
      </c>
      <c r="G2269" s="40" t="s">
        <v>1077</v>
      </c>
      <c r="H2269" s="7" t="s">
        <v>1705</v>
      </c>
      <c r="I2269" s="260">
        <v>160</v>
      </c>
      <c r="J2269" s="260">
        <v>15120</v>
      </c>
      <c r="K2269" s="38">
        <f t="shared" si="131"/>
        <v>2419200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3"/>
    </row>
    <row r="2270" spans="1:28" s="857" customFormat="1" ht="15.75" customHeight="1">
      <c r="A2270" s="206" t="str">
        <f>IF(B2270&lt;&gt;"",IF(AND(B2270&gt;=_TM1,B2270&lt;=_TM2,OR(TH!L2270="1111",TH!M2270="1111")),TH!D2270,""),"")</f>
        <v/>
      </c>
      <c r="B2270" s="740">
        <f t="shared" si="130"/>
        <v>10</v>
      </c>
      <c r="C2270" s="37">
        <f t="shared" si="132"/>
        <v>41205</v>
      </c>
      <c r="D2270" s="193" t="s">
        <v>1718</v>
      </c>
      <c r="E2270" s="193">
        <v>41205</v>
      </c>
      <c r="F2270" s="305" t="s">
        <v>1462</v>
      </c>
      <c r="G2270" s="40" t="s">
        <v>1077</v>
      </c>
      <c r="H2270" s="7" t="s">
        <v>1705</v>
      </c>
      <c r="I2270" s="260">
        <v>303</v>
      </c>
      <c r="J2270" s="260">
        <v>10681.538922155689</v>
      </c>
      <c r="K2270" s="38">
        <f t="shared" si="131"/>
        <v>3236506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3"/>
    </row>
    <row r="2271" spans="1:28" s="857" customFormat="1" ht="15.75" customHeight="1">
      <c r="A2271" s="206" t="str">
        <f>IF(B2271&lt;&gt;"",IF(AND(B2271&gt;=_TM1,B2271&lt;=_TM2,OR(TH!L2271="1111",TH!M2271="1111")),TH!D2271,""),"")</f>
        <v/>
      </c>
      <c r="B2271" s="740">
        <f t="shared" si="130"/>
        <v>10</v>
      </c>
      <c r="C2271" s="37">
        <f t="shared" si="132"/>
        <v>41210</v>
      </c>
      <c r="D2271" s="193" t="s">
        <v>1719</v>
      </c>
      <c r="E2271" s="193">
        <v>41210</v>
      </c>
      <c r="F2271" s="305" t="s">
        <v>1300</v>
      </c>
      <c r="G2271" s="40" t="s">
        <v>1078</v>
      </c>
      <c r="H2271" s="7" t="s">
        <v>1705</v>
      </c>
      <c r="I2271" s="260">
        <v>250</v>
      </c>
      <c r="J2271" s="260">
        <v>18306</v>
      </c>
      <c r="K2271" s="38">
        <f t="shared" si="131"/>
        <v>4576500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3"/>
    </row>
    <row r="2272" spans="1:28" s="857" customFormat="1" ht="15.75" customHeight="1">
      <c r="A2272" s="206" t="str">
        <f>IF(B2272&lt;&gt;"",IF(AND(B2272&gt;=_TM1,B2272&lt;=_TM2,OR(TH!L2272="1111",TH!M2272="1111")),TH!D2272,""),"")</f>
        <v/>
      </c>
      <c r="B2272" s="740">
        <f t="shared" si="130"/>
        <v>10</v>
      </c>
      <c r="C2272" s="37">
        <f t="shared" si="132"/>
        <v>41210</v>
      </c>
      <c r="D2272" s="193" t="s">
        <v>1719</v>
      </c>
      <c r="E2272" s="193">
        <v>41210</v>
      </c>
      <c r="F2272" s="305" t="s">
        <v>1464</v>
      </c>
      <c r="G2272" s="40" t="s">
        <v>1078</v>
      </c>
      <c r="H2272" s="7" t="s">
        <v>1705</v>
      </c>
      <c r="I2272" s="260">
        <v>100</v>
      </c>
      <c r="J2272" s="260">
        <v>15288</v>
      </c>
      <c r="K2272" s="38">
        <f t="shared" si="131"/>
        <v>1528800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3"/>
    </row>
    <row r="2273" spans="1:28" s="857" customFormat="1" ht="15.75" customHeight="1">
      <c r="A2273" s="206" t="str">
        <f>IF(B2273&lt;&gt;"",IF(AND(B2273&gt;=_TM1,B2273&lt;=_TM2,OR(TH!L2273="1111",TH!M2273="1111")),TH!D2273,""),"")</f>
        <v/>
      </c>
      <c r="B2273" s="740">
        <f t="shared" si="130"/>
        <v>10</v>
      </c>
      <c r="C2273" s="37">
        <f t="shared" si="132"/>
        <v>41210</v>
      </c>
      <c r="D2273" s="193" t="s">
        <v>1719</v>
      </c>
      <c r="E2273" s="193">
        <v>41210</v>
      </c>
      <c r="F2273" s="305" t="s">
        <v>1357</v>
      </c>
      <c r="G2273" s="40" t="s">
        <v>1080</v>
      </c>
      <c r="H2273" s="7" t="s">
        <v>1705</v>
      </c>
      <c r="I2273" s="260">
        <v>50</v>
      </c>
      <c r="J2273" s="260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3"/>
    </row>
    <row r="2274" spans="1:28" s="857" customFormat="1" ht="15.75" customHeight="1">
      <c r="A2274" s="206" t="str">
        <f>IF(B2274&lt;&gt;"",IF(AND(B2274&gt;=_TM1,B2274&lt;=_TM2,OR(TH!L2274="1111",TH!M2274="1111")),TH!D2274,""),"")</f>
        <v/>
      </c>
      <c r="B2274" s="740">
        <f t="shared" si="130"/>
        <v>10</v>
      </c>
      <c r="C2274" s="37">
        <f t="shared" si="132"/>
        <v>41210</v>
      </c>
      <c r="D2274" s="193" t="s">
        <v>1719</v>
      </c>
      <c r="E2274" s="193">
        <v>41210</v>
      </c>
      <c r="F2274" s="305" t="s">
        <v>1357</v>
      </c>
      <c r="G2274" s="40" t="s">
        <v>1080</v>
      </c>
      <c r="H2274" s="7" t="s">
        <v>1705</v>
      </c>
      <c r="I2274" s="260">
        <v>50</v>
      </c>
      <c r="J2274" s="260">
        <v>18314</v>
      </c>
      <c r="K2274" s="38">
        <f t="shared" si="131"/>
        <v>915700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3"/>
    </row>
    <row r="2275" spans="1:28" s="857" customFormat="1" ht="15.75" customHeight="1">
      <c r="A2275" s="206" t="str">
        <f>IF(B2275&lt;&gt;"",IF(AND(B2275&gt;=_TM1,B2275&lt;=_TM2,OR(TH!L2275="1111",TH!M2275="1111")),TH!D2275,""),"")</f>
        <v/>
      </c>
      <c r="B2275" s="740">
        <f t="shared" si="130"/>
        <v>10</v>
      </c>
      <c r="C2275" s="37">
        <f t="shared" si="132"/>
        <v>41210</v>
      </c>
      <c r="D2275" s="193" t="s">
        <v>1719</v>
      </c>
      <c r="E2275" s="37">
        <v>41210</v>
      </c>
      <c r="F2275" s="305" t="s">
        <v>1357</v>
      </c>
      <c r="G2275" s="40" t="s">
        <v>1080</v>
      </c>
      <c r="H2275" s="7" t="s">
        <v>1705</v>
      </c>
      <c r="I2275" s="260">
        <v>50</v>
      </c>
      <c r="J2275" s="260">
        <v>18314</v>
      </c>
      <c r="K2275" s="38">
        <f t="shared" si="131"/>
        <v>915700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3"/>
    </row>
    <row r="2276" spans="1:28" s="857" customFormat="1" ht="15.75" customHeight="1">
      <c r="A2276" s="206" t="str">
        <f>IF(B2276&lt;&gt;"",IF(AND(B2276&gt;=_TM1,B2276&lt;=_TM2,OR(TH!L2276="1111",TH!M2276="1111")),TH!D2276,""),"")</f>
        <v/>
      </c>
      <c r="B2276" s="740">
        <f t="shared" si="130"/>
        <v>10</v>
      </c>
      <c r="C2276" s="37">
        <f t="shared" si="132"/>
        <v>41210</v>
      </c>
      <c r="D2276" s="193" t="s">
        <v>1719</v>
      </c>
      <c r="E2276" s="37">
        <v>41210</v>
      </c>
      <c r="F2276" s="305" t="s">
        <v>1268</v>
      </c>
      <c r="G2276" s="40" t="s">
        <v>1080</v>
      </c>
      <c r="H2276" s="7" t="s">
        <v>1705</v>
      </c>
      <c r="I2276" s="260">
        <v>100</v>
      </c>
      <c r="J2276" s="260">
        <v>18559</v>
      </c>
      <c r="K2276" s="38">
        <f t="shared" si="131"/>
        <v>1855900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3"/>
    </row>
    <row r="2277" spans="1:28" s="857" customFormat="1" ht="15.75" customHeight="1">
      <c r="A2277" s="206" t="str">
        <f>IF(B2277&lt;&gt;"",IF(AND(B2277&gt;=_TM1,B2277&lt;=_TM2,OR(TH!L2277="1111",TH!M2277="1111")),TH!D2277,""),"")</f>
        <v/>
      </c>
      <c r="B2277" s="740">
        <f t="shared" si="130"/>
        <v>10</v>
      </c>
      <c r="C2277" s="37">
        <f t="shared" si="132"/>
        <v>41210</v>
      </c>
      <c r="D2277" s="193" t="s">
        <v>1719</v>
      </c>
      <c r="E2277" s="37">
        <v>41210</v>
      </c>
      <c r="F2277" s="305" t="s">
        <v>1344</v>
      </c>
      <c r="G2277" s="40" t="s">
        <v>1080</v>
      </c>
      <c r="H2277" s="7" t="s">
        <v>1705</v>
      </c>
      <c r="I2277" s="260">
        <v>100</v>
      </c>
      <c r="J2277" s="260">
        <v>8989</v>
      </c>
      <c r="K2277" s="38">
        <f t="shared" si="131"/>
        <v>898900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3"/>
    </row>
    <row r="2278" spans="1:28" s="857" customFormat="1" ht="15.75" customHeight="1">
      <c r="A2278" s="206" t="str">
        <f>IF(B2278&lt;&gt;"",IF(AND(B2278&gt;=_TM1,B2278&lt;=_TM2,OR(TH!L2278="1111",TH!M2278="1111")),TH!D2278,""),"")</f>
        <v/>
      </c>
      <c r="B2278" s="740">
        <f t="shared" si="130"/>
        <v>10</v>
      </c>
      <c r="C2278" s="37">
        <f t="shared" si="132"/>
        <v>41210</v>
      </c>
      <c r="D2278" s="193" t="s">
        <v>1719</v>
      </c>
      <c r="E2278" s="37">
        <v>41210</v>
      </c>
      <c r="F2278" s="305" t="s">
        <v>1333</v>
      </c>
      <c r="G2278" s="40" t="s">
        <v>1080</v>
      </c>
      <c r="H2278" s="7" t="s">
        <v>1705</v>
      </c>
      <c r="I2278" s="260">
        <v>100</v>
      </c>
      <c r="J2278" s="260">
        <v>18443</v>
      </c>
      <c r="K2278" s="38">
        <f t="shared" si="131"/>
        <v>1844300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3"/>
    </row>
    <row r="2279" spans="1:28" s="857" customFormat="1" ht="15.75" customHeight="1">
      <c r="A2279" s="206" t="str">
        <f>IF(B2279&lt;&gt;"",IF(AND(B2279&gt;=_TM1,B2279&lt;=_TM2,OR(TH!L2279="1111",TH!M2279="1111")),TH!D2279,""),"")</f>
        <v/>
      </c>
      <c r="B2279" s="740">
        <f t="shared" si="130"/>
        <v>11</v>
      </c>
      <c r="C2279" s="37">
        <f t="shared" si="132"/>
        <v>41223</v>
      </c>
      <c r="D2279" s="193" t="s">
        <v>1720</v>
      </c>
      <c r="E2279" s="37">
        <v>41223</v>
      </c>
      <c r="F2279" s="305" t="s">
        <v>899</v>
      </c>
      <c r="G2279" s="40" t="s">
        <v>1087</v>
      </c>
      <c r="H2279" s="7" t="s">
        <v>1705</v>
      </c>
      <c r="I2279" s="260">
        <v>270</v>
      </c>
      <c r="J2279" s="260">
        <v>13338</v>
      </c>
      <c r="K2279" s="38">
        <f t="shared" si="131"/>
        <v>3601260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3"/>
    </row>
    <row r="2280" spans="1:28" s="857" customFormat="1" ht="15.75" customHeight="1">
      <c r="A2280" s="206" t="str">
        <f>IF(B2280&lt;&gt;"",IF(AND(B2280&gt;=_TM1,B2280&lt;=_TM2,OR(TH!L2280="1111",TH!M2280="1111")),TH!D2280,""),"")</f>
        <v/>
      </c>
      <c r="B2280" s="740">
        <f t="shared" si="130"/>
        <v>11</v>
      </c>
      <c r="C2280" s="37">
        <f t="shared" si="132"/>
        <v>41223</v>
      </c>
      <c r="D2280" s="193" t="s">
        <v>1720</v>
      </c>
      <c r="E2280" s="37">
        <v>41223</v>
      </c>
      <c r="F2280" s="305" t="s">
        <v>1300</v>
      </c>
      <c r="G2280" s="40" t="s">
        <v>1087</v>
      </c>
      <c r="H2280" s="7" t="s">
        <v>1705</v>
      </c>
      <c r="I2280" s="260">
        <v>305</v>
      </c>
      <c r="J2280" s="260">
        <v>18306</v>
      </c>
      <c r="K2280" s="38">
        <f t="shared" si="131"/>
        <v>5583330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3"/>
    </row>
    <row r="2281" spans="1:28" s="857" customFormat="1" ht="15.75" customHeight="1">
      <c r="A2281" s="206" t="str">
        <f>IF(B2281&lt;&gt;"",IF(AND(B2281&gt;=_TM1,B2281&lt;=_TM2,OR(TH!L2281="1111",TH!M2281="1111")),TH!D2281,""),"")</f>
        <v/>
      </c>
      <c r="B2281" s="740">
        <f t="shared" si="130"/>
        <v>11</v>
      </c>
      <c r="C2281" s="37">
        <f t="shared" si="132"/>
        <v>41223</v>
      </c>
      <c r="D2281" s="193" t="s">
        <v>1720</v>
      </c>
      <c r="E2281" s="37">
        <v>41223</v>
      </c>
      <c r="F2281" s="305" t="s">
        <v>1360</v>
      </c>
      <c r="G2281" s="40" t="s">
        <v>1087</v>
      </c>
      <c r="H2281" s="7" t="s">
        <v>1705</v>
      </c>
      <c r="I2281" s="260">
        <v>200</v>
      </c>
      <c r="J2281" s="260">
        <v>18746</v>
      </c>
      <c r="K2281" s="38">
        <f t="shared" si="131"/>
        <v>3749200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3"/>
    </row>
    <row r="2282" spans="1:28" s="857" customFormat="1" ht="15.75" customHeight="1">
      <c r="A2282" s="206" t="str">
        <f>IF(B2282&lt;&gt;"",IF(AND(B2282&gt;=_TM1,B2282&lt;=_TM2,OR(TH!L2282="1111",TH!M2282="1111")),TH!D2282,""),"")</f>
        <v/>
      </c>
      <c r="B2282" s="740">
        <f t="shared" si="130"/>
        <v>11</v>
      </c>
      <c r="C2282" s="37">
        <f t="shared" si="132"/>
        <v>41225</v>
      </c>
      <c r="D2282" s="193" t="s">
        <v>1721</v>
      </c>
      <c r="E2282" s="37">
        <v>41225</v>
      </c>
      <c r="F2282" s="305" t="s">
        <v>1300</v>
      </c>
      <c r="G2282" s="40" t="s">
        <v>1088</v>
      </c>
      <c r="H2282" s="7" t="s">
        <v>1705</v>
      </c>
      <c r="I2282" s="260">
        <v>127</v>
      </c>
      <c r="J2282" s="260">
        <v>18306</v>
      </c>
      <c r="K2282" s="38">
        <f t="shared" si="131"/>
        <v>2324862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3"/>
    </row>
    <row r="2283" spans="1:28" s="857" customFormat="1" ht="15.75" customHeight="1">
      <c r="A2283" s="206" t="str">
        <f>IF(B2283&lt;&gt;"",IF(AND(B2283&gt;=_TM1,B2283&lt;=_TM2,OR(TH!L2283="1111",TH!M2283="1111")),TH!D2283,""),"")</f>
        <v/>
      </c>
      <c r="B2283" s="740">
        <f t="shared" ref="B2283:B2346" si="133">IF(C2283&lt;&gt;"",MONTH(C2283),"")</f>
        <v>11</v>
      </c>
      <c r="C2283" s="37">
        <f t="shared" si="132"/>
        <v>41225</v>
      </c>
      <c r="D2283" s="193" t="s">
        <v>1721</v>
      </c>
      <c r="E2283" s="37">
        <v>41225</v>
      </c>
      <c r="F2283" s="305" t="s">
        <v>1339</v>
      </c>
      <c r="G2283" s="40" t="s">
        <v>1088</v>
      </c>
      <c r="H2283" s="7" t="s">
        <v>1705</v>
      </c>
      <c r="I2283" s="260">
        <v>2.75</v>
      </c>
      <c r="J2283" s="260">
        <v>13589.818181818182</v>
      </c>
      <c r="K2283" s="38">
        <f t="shared" si="131"/>
        <v>37372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3"/>
    </row>
    <row r="2284" spans="1:28" s="857" customFormat="1" ht="15.75" customHeight="1">
      <c r="A2284" s="206" t="str">
        <f>IF(B2284&lt;&gt;"",IF(AND(B2284&gt;=_TM1,B2284&lt;=_TM2,OR(TH!L2284="1111",TH!M2284="1111")),TH!D2284,""),"")</f>
        <v/>
      </c>
      <c r="B2284" s="740">
        <f t="shared" si="133"/>
        <v>11</v>
      </c>
      <c r="C2284" s="37">
        <f t="shared" si="132"/>
        <v>41225</v>
      </c>
      <c r="D2284" s="193" t="s">
        <v>1721</v>
      </c>
      <c r="E2284" s="37">
        <v>41225</v>
      </c>
      <c r="F2284" s="305" t="s">
        <v>1365</v>
      </c>
      <c r="G2284" s="40" t="s">
        <v>1089</v>
      </c>
      <c r="H2284" s="7" t="s">
        <v>1705</v>
      </c>
      <c r="I2284" s="260">
        <v>503</v>
      </c>
      <c r="J2284" s="260">
        <v>19979</v>
      </c>
      <c r="K2284" s="38">
        <f t="shared" si="131"/>
        <v>10049437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3"/>
    </row>
    <row r="2285" spans="1:28" s="857" customFormat="1" ht="15.75" customHeight="1">
      <c r="A2285" s="206" t="str">
        <f>IF(B2285&lt;&gt;"",IF(AND(B2285&gt;=_TM1,B2285&lt;=_TM2,OR(TH!L2285="1111",TH!M2285="1111")),TH!D2285,""),"")</f>
        <v/>
      </c>
      <c r="B2285" s="740">
        <f t="shared" si="133"/>
        <v>11</v>
      </c>
      <c r="C2285" s="37">
        <f t="shared" si="132"/>
        <v>41232</v>
      </c>
      <c r="D2285" s="193" t="s">
        <v>1722</v>
      </c>
      <c r="E2285" s="37">
        <v>41232</v>
      </c>
      <c r="F2285" s="305" t="s">
        <v>1464</v>
      </c>
      <c r="G2285" s="40" t="s">
        <v>1090</v>
      </c>
      <c r="H2285" s="7" t="s">
        <v>1705</v>
      </c>
      <c r="I2285" s="260">
        <v>110</v>
      </c>
      <c r="J2285" s="260">
        <v>15288</v>
      </c>
      <c r="K2285" s="38">
        <f t="shared" si="131"/>
        <v>1681680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3"/>
    </row>
    <row r="2286" spans="1:28" s="857" customFormat="1" ht="15.75" customHeight="1">
      <c r="A2286" s="206" t="str">
        <f>IF(B2286&lt;&gt;"",IF(AND(B2286&gt;=_TM1,B2286&lt;=_TM2,OR(TH!L2286="1111",TH!M2286="1111")),TH!D2286,""),"")</f>
        <v/>
      </c>
      <c r="B2286" s="740">
        <f t="shared" si="133"/>
        <v>11</v>
      </c>
      <c r="C2286" s="37">
        <f t="shared" si="132"/>
        <v>41232</v>
      </c>
      <c r="D2286" s="193" t="s">
        <v>1722</v>
      </c>
      <c r="E2286" s="37">
        <v>41232</v>
      </c>
      <c r="F2286" s="305" t="s">
        <v>1303</v>
      </c>
      <c r="G2286" s="40" t="s">
        <v>1090</v>
      </c>
      <c r="H2286" s="7" t="s">
        <v>1705</v>
      </c>
      <c r="I2286" s="260">
        <v>100</v>
      </c>
      <c r="J2286" s="260">
        <v>25240</v>
      </c>
      <c r="K2286" s="38">
        <f t="shared" si="131"/>
        <v>2524000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3"/>
    </row>
    <row r="2287" spans="1:28" s="857" customFormat="1" ht="15.75" customHeight="1">
      <c r="A2287" s="206" t="str">
        <f>IF(B2287&lt;&gt;"",IF(AND(B2287&gt;=_TM1,B2287&lt;=_TM2,OR(TH!L2287="1111",TH!M2287="1111")),TH!D2287,""),"")</f>
        <v/>
      </c>
      <c r="B2287" s="740">
        <f t="shared" si="133"/>
        <v>11</v>
      </c>
      <c r="C2287" s="37">
        <f t="shared" si="132"/>
        <v>41232</v>
      </c>
      <c r="D2287" s="193" t="s">
        <v>1722</v>
      </c>
      <c r="E2287" s="37">
        <v>41232</v>
      </c>
      <c r="F2287" s="305" t="s">
        <v>1345</v>
      </c>
      <c r="G2287" s="40" t="s">
        <v>1090</v>
      </c>
      <c r="H2287" s="7" t="s">
        <v>1705</v>
      </c>
      <c r="I2287" s="260">
        <v>150</v>
      </c>
      <c r="J2287" s="260">
        <v>15665</v>
      </c>
      <c r="K2287" s="38">
        <f t="shared" si="131"/>
        <v>2349750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3"/>
    </row>
    <row r="2288" spans="1:28" s="857" customFormat="1" ht="15.75" customHeight="1">
      <c r="A2288" s="206" t="str">
        <f>IF(B2288&lt;&gt;"",IF(AND(B2288&gt;=_TM1,B2288&lt;=_TM2,OR(TH!L2288="1111",TH!M2288="1111")),TH!D2288,""),"")</f>
        <v/>
      </c>
      <c r="B2288" s="740">
        <f t="shared" si="133"/>
        <v>11</v>
      </c>
      <c r="C2288" s="37">
        <f t="shared" si="132"/>
        <v>41232</v>
      </c>
      <c r="D2288" s="193" t="s">
        <v>1722</v>
      </c>
      <c r="E2288" s="37">
        <v>41232</v>
      </c>
      <c r="F2288" s="305" t="s">
        <v>734</v>
      </c>
      <c r="G2288" s="40" t="s">
        <v>1090</v>
      </c>
      <c r="H2288" s="7" t="s">
        <v>1705</v>
      </c>
      <c r="I2288" s="260">
        <v>300</v>
      </c>
      <c r="J2288" s="260">
        <v>8640</v>
      </c>
      <c r="K2288" s="38">
        <f t="shared" si="131"/>
        <v>2592000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3"/>
    </row>
    <row r="2289" spans="1:28" s="857" customFormat="1" ht="15.75" customHeight="1">
      <c r="A2289" s="206" t="str">
        <f>IF(B2289&lt;&gt;"",IF(AND(B2289&gt;=_TM1,B2289&lt;=_TM2,OR(TH!L2289="1111",TH!M2289="1111")),TH!D2289,""),"")</f>
        <v/>
      </c>
      <c r="B2289" s="740">
        <f t="shared" si="133"/>
        <v>11</v>
      </c>
      <c r="C2289" s="37">
        <f t="shared" si="132"/>
        <v>41241</v>
      </c>
      <c r="D2289" s="193" t="s">
        <v>1723</v>
      </c>
      <c r="E2289" s="37">
        <v>41241</v>
      </c>
      <c r="F2289" s="305" t="s">
        <v>1462</v>
      </c>
      <c r="G2289" s="40" t="s">
        <v>1091</v>
      </c>
      <c r="H2289" s="7" t="s">
        <v>1705</v>
      </c>
      <c r="I2289" s="260">
        <v>525</v>
      </c>
      <c r="J2289" s="260">
        <v>10681.538922155689</v>
      </c>
      <c r="K2289" s="38">
        <f t="shared" si="131"/>
        <v>5607808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3"/>
    </row>
    <row r="2290" spans="1:28" s="857" customFormat="1" ht="15.75" customHeight="1">
      <c r="A2290" s="206" t="str">
        <f>IF(B2290&lt;&gt;"",IF(AND(B2290&gt;=_TM1,B2290&lt;=_TM2,OR(TH!L2290="1111",TH!M2290="1111")),TH!D2290,""),"")</f>
        <v/>
      </c>
      <c r="B2290" s="740">
        <f t="shared" si="133"/>
        <v>12</v>
      </c>
      <c r="C2290" s="37">
        <f t="shared" si="132"/>
        <v>41250</v>
      </c>
      <c r="D2290" s="193" t="s">
        <v>1724</v>
      </c>
      <c r="E2290" s="37">
        <v>41250</v>
      </c>
      <c r="F2290" s="305" t="s">
        <v>1290</v>
      </c>
      <c r="G2290" s="40" t="s">
        <v>1092</v>
      </c>
      <c r="H2290" s="7" t="s">
        <v>1705</v>
      </c>
      <c r="I2290" s="260">
        <v>250</v>
      </c>
      <c r="J2290" s="260">
        <v>12073.764705882353</v>
      </c>
      <c r="K2290" s="38">
        <f t="shared" si="131"/>
        <v>3018441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3"/>
    </row>
    <row r="2291" spans="1:28" s="857" customFormat="1" ht="15.75" customHeight="1">
      <c r="A2291" s="206" t="str">
        <f>IF(B2291&lt;&gt;"",IF(AND(B2291&gt;=_TM1,B2291&lt;=_TM2,OR(TH!L2291="1111",TH!M2291="1111")),TH!D2291,""),"")</f>
        <v/>
      </c>
      <c r="B2291" s="740">
        <f t="shared" si="133"/>
        <v>12</v>
      </c>
      <c r="C2291" s="37">
        <f t="shared" si="132"/>
        <v>41250</v>
      </c>
      <c r="D2291" s="193" t="s">
        <v>1724</v>
      </c>
      <c r="E2291" s="37">
        <v>41250</v>
      </c>
      <c r="F2291" s="305" t="s">
        <v>1362</v>
      </c>
      <c r="G2291" s="40" t="s">
        <v>1092</v>
      </c>
      <c r="H2291" s="7" t="s">
        <v>1705</v>
      </c>
      <c r="I2291" s="260">
        <v>100</v>
      </c>
      <c r="J2291" s="260">
        <v>28596</v>
      </c>
      <c r="K2291" s="38">
        <f t="shared" si="131"/>
        <v>2859600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3"/>
    </row>
    <row r="2292" spans="1:28" s="857" customFormat="1" ht="15.75" customHeight="1">
      <c r="A2292" s="206" t="str">
        <f>IF(B2292&lt;&gt;"",IF(AND(B2292&gt;=_TM1,B2292&lt;=_TM2,OR(TH!L2292="1111",TH!M2292="1111")),TH!D2292,""),"")</f>
        <v/>
      </c>
      <c r="B2292" s="740">
        <f t="shared" si="133"/>
        <v>12</v>
      </c>
      <c r="C2292" s="37">
        <f t="shared" si="132"/>
        <v>41250</v>
      </c>
      <c r="D2292" s="193" t="s">
        <v>1724</v>
      </c>
      <c r="E2292" s="37">
        <v>41250</v>
      </c>
      <c r="F2292" s="305" t="s">
        <v>1443</v>
      </c>
      <c r="G2292" s="40" t="s">
        <v>1092</v>
      </c>
      <c r="H2292" s="7" t="s">
        <v>1705</v>
      </c>
      <c r="I2292" s="260">
        <v>255</v>
      </c>
      <c r="J2292" s="260">
        <v>9324</v>
      </c>
      <c r="K2292" s="38">
        <f t="shared" si="131"/>
        <v>2377620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3"/>
    </row>
    <row r="2293" spans="1:28" s="857" customFormat="1" ht="15.75" customHeight="1">
      <c r="A2293" s="206" t="str">
        <f>IF(B2293&lt;&gt;"",IF(AND(B2293&gt;=_TM1,B2293&lt;=_TM2,OR(TH!L2293="1111",TH!M2293="1111")),TH!D2293,""),"")</f>
        <v/>
      </c>
      <c r="B2293" s="740">
        <f t="shared" si="133"/>
        <v>12</v>
      </c>
      <c r="C2293" s="37">
        <f t="shared" si="132"/>
        <v>41259</v>
      </c>
      <c r="D2293" s="193" t="s">
        <v>1725</v>
      </c>
      <c r="E2293" s="37">
        <v>41259</v>
      </c>
      <c r="F2293" s="305" t="s">
        <v>1300</v>
      </c>
      <c r="G2293" s="40" t="s">
        <v>1094</v>
      </c>
      <c r="H2293" s="7" t="s">
        <v>1705</v>
      </c>
      <c r="I2293" s="260">
        <v>133</v>
      </c>
      <c r="J2293" s="260">
        <v>18306</v>
      </c>
      <c r="K2293" s="38">
        <f t="shared" si="131"/>
        <v>2434698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3"/>
    </row>
    <row r="2294" spans="1:28" s="857" customFormat="1" ht="15.75" customHeight="1">
      <c r="A2294" s="206" t="str">
        <f>IF(B2294&lt;&gt;"",IF(AND(B2294&gt;=_TM1,B2294&lt;=_TM2,OR(TH!L2294="1111",TH!M2294="1111")),TH!D2294,""),"")</f>
        <v/>
      </c>
      <c r="B2294" s="740">
        <f t="shared" si="133"/>
        <v>12</v>
      </c>
      <c r="C2294" s="37">
        <f t="shared" si="132"/>
        <v>41259</v>
      </c>
      <c r="D2294" s="193" t="s">
        <v>1725</v>
      </c>
      <c r="E2294" s="37">
        <v>41259</v>
      </c>
      <c r="F2294" s="305" t="s">
        <v>1459</v>
      </c>
      <c r="G2294" s="40" t="s">
        <v>1096</v>
      </c>
      <c r="H2294" s="7" t="s">
        <v>1705</v>
      </c>
      <c r="I2294" s="260">
        <v>166</v>
      </c>
      <c r="J2294" s="260">
        <v>15120</v>
      </c>
      <c r="K2294" s="38">
        <f t="shared" si="131"/>
        <v>2509920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3"/>
    </row>
    <row r="2295" spans="1:28" s="857" customFormat="1" ht="15.75" customHeight="1">
      <c r="A2295" s="206" t="str">
        <f>IF(B2295&lt;&gt;"",IF(AND(B2295&gt;=_TM1,B2295&lt;=_TM2,OR(TH!L2295="1111",TH!M2295="1111")),TH!D2295,""),"")</f>
        <v/>
      </c>
      <c r="B2295" s="740">
        <f t="shared" si="133"/>
        <v>12</v>
      </c>
      <c r="C2295" s="37">
        <f t="shared" si="132"/>
        <v>41259</v>
      </c>
      <c r="D2295" s="193" t="s">
        <v>1725</v>
      </c>
      <c r="E2295" s="37">
        <v>41259</v>
      </c>
      <c r="F2295" s="305" t="s">
        <v>1459</v>
      </c>
      <c r="G2295" s="40" t="s">
        <v>1096</v>
      </c>
      <c r="H2295" s="7" t="s">
        <v>1705</v>
      </c>
      <c r="I2295" s="260">
        <v>14</v>
      </c>
      <c r="J2295" s="260">
        <v>15120</v>
      </c>
      <c r="K2295" s="38">
        <f t="shared" si="131"/>
        <v>211680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3"/>
    </row>
    <row r="2296" spans="1:28" s="857" customFormat="1" ht="15.75" customHeight="1">
      <c r="A2296" s="206" t="str">
        <f>IF(B2296&lt;&gt;"",IF(AND(B2296&gt;=_TM1,B2296&lt;=_TM2,OR(TH!L2296="1111",TH!M2296="1111")),TH!D2296,""),"")</f>
        <v/>
      </c>
      <c r="B2296" s="740">
        <f t="shared" si="133"/>
        <v>12</v>
      </c>
      <c r="C2296" s="37">
        <f t="shared" si="132"/>
        <v>41259</v>
      </c>
      <c r="D2296" s="193" t="s">
        <v>1725</v>
      </c>
      <c r="E2296" s="37">
        <v>41259</v>
      </c>
      <c r="F2296" s="305" t="s">
        <v>1443</v>
      </c>
      <c r="G2296" s="40" t="s">
        <v>1096</v>
      </c>
      <c r="H2296" s="7" t="s">
        <v>1705</v>
      </c>
      <c r="I2296" s="260">
        <v>45</v>
      </c>
      <c r="J2296" s="260">
        <v>9324</v>
      </c>
      <c r="K2296" s="38">
        <f t="shared" si="131"/>
        <v>419580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3"/>
    </row>
    <row r="2297" spans="1:28" s="857" customFormat="1" ht="15.75" customHeight="1">
      <c r="A2297" s="206" t="str">
        <f>IF(B2297&lt;&gt;"",IF(AND(B2297&gt;=_TM1,B2297&lt;=_TM2,OR(TH!L2297="1111",TH!M2297="1111")),TH!D2297,""),"")</f>
        <v/>
      </c>
      <c r="B2297" s="740">
        <f t="shared" si="133"/>
        <v>12</v>
      </c>
      <c r="C2297" s="37">
        <f t="shared" si="132"/>
        <v>41259</v>
      </c>
      <c r="D2297" s="193" t="s">
        <v>1725</v>
      </c>
      <c r="E2297" s="37">
        <v>41259</v>
      </c>
      <c r="F2297" s="305" t="s">
        <v>1418</v>
      </c>
      <c r="G2297" s="40" t="s">
        <v>1096</v>
      </c>
      <c r="H2297" s="7" t="s">
        <v>1705</v>
      </c>
      <c r="I2297" s="260">
        <v>150</v>
      </c>
      <c r="J2297" s="260">
        <v>4864</v>
      </c>
      <c r="K2297" s="38">
        <f t="shared" si="131"/>
        <v>729600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3"/>
    </row>
    <row r="2298" spans="1:28" s="857" customFormat="1" ht="15.75" customHeight="1">
      <c r="A2298" s="206" t="str">
        <f>IF(B2298&lt;&gt;"",IF(AND(B2298&gt;=_TM1,B2298&lt;=_TM2,OR(TH!L2298="1111",TH!M2298="1111")),TH!D2298,""),"")</f>
        <v/>
      </c>
      <c r="B2298" s="740">
        <f t="shared" si="133"/>
        <v>12</v>
      </c>
      <c r="C2298" s="37">
        <f t="shared" si="132"/>
        <v>41260</v>
      </c>
      <c r="D2298" s="193" t="s">
        <v>1726</v>
      </c>
      <c r="E2298" s="37">
        <v>41260</v>
      </c>
      <c r="F2298" s="305" t="s">
        <v>1339</v>
      </c>
      <c r="G2298" s="40" t="s">
        <v>1098</v>
      </c>
      <c r="H2298" s="7" t="s">
        <v>1705</v>
      </c>
      <c r="I2298" s="260">
        <v>54.75</v>
      </c>
      <c r="J2298" s="260">
        <v>13590</v>
      </c>
      <c r="K2298" s="38">
        <f t="shared" si="131"/>
        <v>744053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3"/>
    </row>
    <row r="2299" spans="1:28" s="857" customFormat="1" ht="15.75" customHeight="1">
      <c r="A2299" s="206" t="str">
        <f>IF(B2299&lt;&gt;"",IF(AND(B2299&gt;=_TM1,B2299&lt;=_TM2,OR(TH!L2299="1111",TH!M2299="1111")),TH!D2299,""),"")</f>
        <v/>
      </c>
      <c r="B2299" s="740">
        <f t="shared" si="133"/>
        <v>12</v>
      </c>
      <c r="C2299" s="37">
        <f t="shared" si="132"/>
        <v>41260</v>
      </c>
      <c r="D2299" s="193" t="s">
        <v>1726</v>
      </c>
      <c r="E2299" s="37">
        <v>41260</v>
      </c>
      <c r="F2299" s="194" t="s">
        <v>1456</v>
      </c>
      <c r="G2299" s="40" t="s">
        <v>1098</v>
      </c>
      <c r="H2299" s="7" t="s">
        <v>1705</v>
      </c>
      <c r="I2299" s="260">
        <v>25</v>
      </c>
      <c r="J2299" s="260">
        <v>14456</v>
      </c>
      <c r="K2299" s="38">
        <f t="shared" si="131"/>
        <v>361400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3"/>
    </row>
    <row r="2300" spans="1:28" s="857" customFormat="1" ht="15.75" customHeight="1">
      <c r="A2300" s="206" t="str">
        <f>IF(B2300&lt;&gt;"",IF(AND(B2300&gt;=_TM1,B2300&lt;=_TM2,OR(TH!L2300="1111",TH!M2300="1111")),TH!D2300,""),"")</f>
        <v/>
      </c>
      <c r="B2300" s="740">
        <f t="shared" si="133"/>
        <v>12</v>
      </c>
      <c r="C2300" s="37">
        <f t="shared" si="132"/>
        <v>41260</v>
      </c>
      <c r="D2300" s="193" t="s">
        <v>1726</v>
      </c>
      <c r="E2300" s="37">
        <v>41260</v>
      </c>
      <c r="F2300" s="305" t="s">
        <v>1339</v>
      </c>
      <c r="G2300" s="40" t="s">
        <v>1098</v>
      </c>
      <c r="H2300" s="7" t="s">
        <v>1705</v>
      </c>
      <c r="I2300" s="260">
        <v>26</v>
      </c>
      <c r="J2300" s="260">
        <v>13590</v>
      </c>
      <c r="K2300" s="38">
        <f t="shared" si="131"/>
        <v>353340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3"/>
    </row>
    <row r="2301" spans="1:28" s="857" customFormat="1" ht="15.75" customHeight="1">
      <c r="A2301" s="206" t="str">
        <f>IF(B2301&lt;&gt;"",IF(AND(B2301&gt;=_TM1,B2301&lt;=_TM2,OR(TH!L2301="1111",TH!M2301="1111")),TH!D2301,""),"")</f>
        <v/>
      </c>
      <c r="B2301" s="740">
        <f t="shared" si="133"/>
        <v>12</v>
      </c>
      <c r="C2301" s="37">
        <f t="shared" si="132"/>
        <v>41260</v>
      </c>
      <c r="D2301" s="193" t="s">
        <v>1726</v>
      </c>
      <c r="E2301" s="37">
        <v>41260</v>
      </c>
      <c r="F2301" s="305" t="s">
        <v>1456</v>
      </c>
      <c r="G2301" s="40" t="s">
        <v>1098</v>
      </c>
      <c r="H2301" s="7" t="s">
        <v>1705</v>
      </c>
      <c r="I2301" s="260">
        <v>29</v>
      </c>
      <c r="J2301" s="260">
        <v>14456</v>
      </c>
      <c r="K2301" s="38">
        <f t="shared" si="131"/>
        <v>419224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3"/>
    </row>
    <row r="2302" spans="1:28" s="857" customFormat="1" ht="15.75" customHeight="1">
      <c r="A2302" s="206" t="str">
        <f>IF(B2302&lt;&gt;"",IF(AND(B2302&gt;=_TM1,B2302&lt;=_TM2,OR(TH!L2302="1111",TH!M2302="1111")),TH!D2302,""),"")</f>
        <v/>
      </c>
      <c r="B2302" s="740">
        <f t="shared" si="133"/>
        <v>12</v>
      </c>
      <c r="C2302" s="37">
        <f t="shared" si="132"/>
        <v>41260</v>
      </c>
      <c r="D2302" s="193" t="s">
        <v>1726</v>
      </c>
      <c r="E2302" s="37">
        <v>41260</v>
      </c>
      <c r="F2302" s="305" t="s">
        <v>1325</v>
      </c>
      <c r="G2302" s="40" t="s">
        <v>1098</v>
      </c>
      <c r="H2302" s="7" t="s">
        <v>1705</v>
      </c>
      <c r="I2302" s="260">
        <v>40</v>
      </c>
      <c r="J2302" s="260">
        <v>28207</v>
      </c>
      <c r="K2302" s="38">
        <f t="shared" si="131"/>
        <v>1128280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3"/>
    </row>
    <row r="2303" spans="1:28" s="857" customFormat="1" ht="15.75" customHeight="1">
      <c r="A2303" s="206" t="str">
        <f>IF(B2303&lt;&gt;"",IF(AND(B2303&gt;=_TM1,B2303&lt;=_TM2,OR(TH!L2303="1111",TH!M2303="1111")),TH!D2303,""),"")</f>
        <v/>
      </c>
      <c r="B2303" s="740">
        <f t="shared" si="133"/>
        <v>12</v>
      </c>
      <c r="C2303" s="37">
        <f t="shared" si="132"/>
        <v>41262</v>
      </c>
      <c r="D2303" s="193" t="s">
        <v>1727</v>
      </c>
      <c r="E2303" s="37">
        <v>41262</v>
      </c>
      <c r="F2303" s="305" t="s">
        <v>1302</v>
      </c>
      <c r="G2303" s="40" t="s">
        <v>1101</v>
      </c>
      <c r="H2303" s="7" t="s">
        <v>1705</v>
      </c>
      <c r="I2303" s="260">
        <v>100</v>
      </c>
      <c r="J2303" s="260">
        <v>18559</v>
      </c>
      <c r="K2303" s="38">
        <f t="shared" si="131"/>
        <v>1855900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3"/>
    </row>
    <row r="2304" spans="1:28" s="857" customFormat="1" ht="15.75" customHeight="1">
      <c r="A2304" s="206" t="str">
        <f>IF(B2304&lt;&gt;"",IF(AND(B2304&gt;=_TM1,B2304&lt;=_TM2,OR(TH!L2304="1111",TH!M2304="1111")),TH!D2304,""),"")</f>
        <v/>
      </c>
      <c r="B2304" s="740">
        <f t="shared" si="133"/>
        <v>12</v>
      </c>
      <c r="C2304" s="37">
        <f t="shared" si="132"/>
        <v>41262</v>
      </c>
      <c r="D2304" s="193" t="s">
        <v>1727</v>
      </c>
      <c r="E2304" s="37">
        <v>41262</v>
      </c>
      <c r="F2304" s="305" t="s">
        <v>899</v>
      </c>
      <c r="G2304" s="40" t="s">
        <v>1102</v>
      </c>
      <c r="H2304" s="7" t="s">
        <v>1705</v>
      </c>
      <c r="I2304" s="260">
        <v>270</v>
      </c>
      <c r="J2304" s="260">
        <v>13338</v>
      </c>
      <c r="K2304" s="38">
        <f t="shared" si="131"/>
        <v>3601260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3"/>
    </row>
    <row r="2305" spans="1:28" s="857" customFormat="1" ht="15.75" customHeight="1">
      <c r="A2305" s="206" t="str">
        <f>IF(B2305&lt;&gt;"",IF(AND(B2305&gt;=_TM1,B2305&lt;=_TM2,OR(TH!L2305="1111",TH!M2305="1111")),TH!D2305,""),"")</f>
        <v/>
      </c>
      <c r="B2305" s="740">
        <f t="shared" si="133"/>
        <v>12</v>
      </c>
      <c r="C2305" s="37">
        <f t="shared" si="132"/>
        <v>41262</v>
      </c>
      <c r="D2305" s="193" t="s">
        <v>1727</v>
      </c>
      <c r="E2305" s="37">
        <v>41262</v>
      </c>
      <c r="F2305" s="305" t="s">
        <v>1360</v>
      </c>
      <c r="G2305" s="40" t="s">
        <v>1102</v>
      </c>
      <c r="H2305" s="7" t="s">
        <v>1705</v>
      </c>
      <c r="I2305" s="260">
        <v>100</v>
      </c>
      <c r="J2305" s="260">
        <v>18746</v>
      </c>
      <c r="K2305" s="38">
        <f t="shared" si="131"/>
        <v>1874600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3"/>
    </row>
    <row r="2306" spans="1:28" s="857" customFormat="1" ht="15.75" customHeight="1">
      <c r="A2306" s="206" t="str">
        <f>IF(B2306&lt;&gt;"",IF(AND(B2306&gt;=_TM1,B2306&lt;=_TM2,OR(TH!L2306="1111",TH!M2306="1111")),TH!D2306,""),"")</f>
        <v/>
      </c>
      <c r="B2306" s="740">
        <f t="shared" si="133"/>
        <v>12</v>
      </c>
      <c r="C2306" s="37">
        <f t="shared" si="132"/>
        <v>41269</v>
      </c>
      <c r="D2306" s="193" t="s">
        <v>1728</v>
      </c>
      <c r="E2306" s="37">
        <v>41269</v>
      </c>
      <c r="F2306" s="305" t="s">
        <v>1328</v>
      </c>
      <c r="G2306" s="40" t="s">
        <v>1103</v>
      </c>
      <c r="H2306" s="7" t="s">
        <v>1705</v>
      </c>
      <c r="I2306" s="260">
        <v>100</v>
      </c>
      <c r="J2306" s="260">
        <v>16140</v>
      </c>
      <c r="K2306" s="38">
        <f t="shared" si="131"/>
        <v>1614000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3"/>
    </row>
    <row r="2307" spans="1:28" s="857" customFormat="1" ht="15.75" customHeight="1">
      <c r="A2307" s="206" t="str">
        <f>IF(B2307&lt;&gt;"",IF(AND(B2307&gt;=_TM1,B2307&lt;=_TM2,OR(TH!L2307="1111",TH!M2307="1111")),TH!D2307,""),"")</f>
        <v/>
      </c>
      <c r="B2307" s="740">
        <f t="shared" si="133"/>
        <v>12</v>
      </c>
      <c r="C2307" s="37">
        <f t="shared" si="132"/>
        <v>41269</v>
      </c>
      <c r="D2307" s="193" t="s">
        <v>1728</v>
      </c>
      <c r="E2307" s="37">
        <v>41269</v>
      </c>
      <c r="F2307" s="305" t="s">
        <v>1348</v>
      </c>
      <c r="G2307" s="40" t="s">
        <v>1103</v>
      </c>
      <c r="H2307" s="7" t="s">
        <v>1705</v>
      </c>
      <c r="I2307" s="260">
        <v>190</v>
      </c>
      <c r="J2307" s="260">
        <v>34944</v>
      </c>
      <c r="K2307" s="38">
        <f t="shared" si="131"/>
        <v>6639360</v>
      </c>
      <c r="L2307" s="39" t="s">
        <v>175</v>
      </c>
      <c r="M2307" s="39" t="s">
        <v>169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B2307" s="213"/>
    </row>
    <row r="2308" spans="1:28" s="857" customFormat="1" ht="15.75" customHeight="1">
      <c r="A2308" s="206" t="str">
        <f>IF(B2308&lt;&gt;"",IF(AND(B2308&gt;=_TM1,B2308&lt;=_TM2,OR(TH!L2308="1111",TH!M2308="1111")),TH!D2308,""),"")</f>
        <v/>
      </c>
      <c r="B2308" s="740">
        <f t="shared" si="133"/>
        <v>12</v>
      </c>
      <c r="C2308" s="37">
        <f t="shared" si="132"/>
        <v>41269</v>
      </c>
      <c r="D2308" s="193" t="s">
        <v>1728</v>
      </c>
      <c r="E2308" s="37">
        <v>41269</v>
      </c>
      <c r="F2308" s="305" t="s">
        <v>1365</v>
      </c>
      <c r="G2308" s="40" t="s">
        <v>1105</v>
      </c>
      <c r="H2308" s="7" t="s">
        <v>1705</v>
      </c>
      <c r="I2308" s="260">
        <v>510</v>
      </c>
      <c r="J2308" s="260">
        <v>19979</v>
      </c>
      <c r="K2308" s="38">
        <f t="shared" si="131"/>
        <v>10189290</v>
      </c>
      <c r="L2308" s="39" t="s">
        <v>175</v>
      </c>
      <c r="M2308" s="39" t="s">
        <v>169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B2308" s="213"/>
    </row>
    <row r="2309" spans="1:28" s="902" customFormat="1" ht="15.75" customHeight="1">
      <c r="A2309" s="206" t="str">
        <f>IF(B2309&lt;&gt;"",IF(AND(B2309&gt;=_TM1,B2309&lt;=_TM2,OR(TH!L2309="1111",TH!M2309="1111")),TH!D2309,""),"")</f>
        <v/>
      </c>
      <c r="B2309" s="893">
        <f t="shared" si="133"/>
        <v>1</v>
      </c>
      <c r="C2309" s="919">
        <f t="shared" si="132"/>
        <v>40915</v>
      </c>
      <c r="D2309" s="919" t="s">
        <v>1742</v>
      </c>
      <c r="E2309" s="919">
        <v>40915</v>
      </c>
      <c r="F2309" s="923" t="s">
        <v>1480</v>
      </c>
      <c r="G2309" s="924" t="s">
        <v>1479</v>
      </c>
      <c r="H2309" s="922" t="s">
        <v>1710</v>
      </c>
      <c r="I2309" s="898">
        <v>25</v>
      </c>
      <c r="J2309" s="898">
        <v>43569.858268409291</v>
      </c>
      <c r="K2309" s="899">
        <f t="shared" si="131"/>
        <v>1089246</v>
      </c>
      <c r="L2309" s="920" t="s">
        <v>177</v>
      </c>
      <c r="M2309" s="920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57" customFormat="1" ht="15.75" customHeight="1">
      <c r="A2310" s="206" t="str">
        <f>IF(B2310&lt;&gt;"",IF(AND(B2310&gt;=_TM1,B2310&lt;=_TM2,OR(TH!L2310="1111",TH!M2310="1111")),TH!D2310,""),"")</f>
        <v/>
      </c>
      <c r="B2310" s="740">
        <f t="shared" si="133"/>
        <v>1</v>
      </c>
      <c r="C2310" s="48">
        <f t="shared" si="132"/>
        <v>40915</v>
      </c>
      <c r="D2310" s="48" t="s">
        <v>1742</v>
      </c>
      <c r="E2310" s="48">
        <v>40915</v>
      </c>
      <c r="F2310" s="925" t="s">
        <v>1481</v>
      </c>
      <c r="G2310" s="49" t="s">
        <v>1479</v>
      </c>
      <c r="H2310" s="917" t="s">
        <v>1710</v>
      </c>
      <c r="I2310" s="258">
        <v>50</v>
      </c>
      <c r="J2310" s="258">
        <v>23693.718268409288</v>
      </c>
      <c r="K2310" s="51">
        <f t="shared" ref="K2310:K2373" si="134">ROUND(I2310*J2310,0)</f>
        <v>1184686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57" customFormat="1" ht="15.75" customHeight="1">
      <c r="A2311" s="206" t="str">
        <f>IF(B2311&lt;&gt;"",IF(AND(B2311&gt;=_TM1,B2311&lt;=_TM2,OR(TH!L2311="1111",TH!M2311="1111")),TH!D2311,""),"")</f>
        <v/>
      </c>
      <c r="B2311" s="740">
        <f t="shared" si="133"/>
        <v>1</v>
      </c>
      <c r="C2311" s="48">
        <f t="shared" si="132"/>
        <v>40915</v>
      </c>
      <c r="D2311" s="48" t="s">
        <v>1742</v>
      </c>
      <c r="E2311" s="48">
        <v>40915</v>
      </c>
      <c r="F2311" s="925" t="s">
        <v>1482</v>
      </c>
      <c r="G2311" s="49" t="s">
        <v>1479</v>
      </c>
      <c r="H2311" s="917" t="s">
        <v>1710</v>
      </c>
      <c r="I2311" s="258">
        <v>25</v>
      </c>
      <c r="J2311" s="258">
        <v>48806.338268409287</v>
      </c>
      <c r="K2311" s="51">
        <f t="shared" si="134"/>
        <v>1220158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57" customFormat="1" ht="15.75" customHeight="1">
      <c r="A2312" s="206" t="str">
        <f>IF(B2312&lt;&gt;"",IF(AND(B2312&gt;=_TM1,B2312&lt;=_TM2,OR(TH!L2312="1111",TH!M2312="1111")),TH!D2312,""),"")</f>
        <v/>
      </c>
      <c r="B2312" s="740">
        <f t="shared" si="133"/>
        <v>1</v>
      </c>
      <c r="C2312" s="48">
        <f t="shared" si="132"/>
        <v>40915</v>
      </c>
      <c r="D2312" s="48" t="s">
        <v>1742</v>
      </c>
      <c r="E2312" s="48">
        <v>40915</v>
      </c>
      <c r="F2312" s="925" t="s">
        <v>1483</v>
      </c>
      <c r="G2312" s="49" t="s">
        <v>1479</v>
      </c>
      <c r="H2312" s="917" t="s">
        <v>1710</v>
      </c>
      <c r="I2312" s="258">
        <v>45</v>
      </c>
      <c r="J2312" s="258">
        <v>35860.596046187064</v>
      </c>
      <c r="K2312" s="51">
        <f t="shared" si="134"/>
        <v>1613727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s="857" customFormat="1" ht="15.75" customHeight="1">
      <c r="A2313" s="206" t="str">
        <f>IF(B2313&lt;&gt;"",IF(AND(B2313&gt;=_TM1,B2313&lt;=_TM2,OR(TH!L2313="1111",TH!M2313="1111")),TH!D2313,""),"")</f>
        <v/>
      </c>
      <c r="B2313" s="740">
        <f t="shared" si="133"/>
        <v>1</v>
      </c>
      <c r="C2313" s="48">
        <f t="shared" si="132"/>
        <v>40915</v>
      </c>
      <c r="D2313" s="48" t="s">
        <v>1742</v>
      </c>
      <c r="E2313" s="48">
        <v>40915</v>
      </c>
      <c r="F2313" s="925" t="s">
        <v>1484</v>
      </c>
      <c r="G2313" s="49" t="s">
        <v>1479</v>
      </c>
      <c r="H2313" s="917" t="s">
        <v>1710</v>
      </c>
      <c r="I2313" s="258">
        <v>100</v>
      </c>
      <c r="J2313" s="258">
        <v>27294.018268409287</v>
      </c>
      <c r="K2313" s="51">
        <f t="shared" si="134"/>
        <v>2729402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s="857" customFormat="1" ht="15.75" customHeight="1">
      <c r="A2314" s="206" t="str">
        <f>IF(B2314&lt;&gt;"",IF(AND(B2314&gt;=_TM1,B2314&lt;=_TM2,OR(TH!L2314="1111",TH!M2314="1111")),TH!D2314,""),"")</f>
        <v/>
      </c>
      <c r="B2314" s="740">
        <f t="shared" si="133"/>
        <v>1</v>
      </c>
      <c r="C2314" s="48">
        <f t="shared" si="132"/>
        <v>40915</v>
      </c>
      <c r="D2314" s="48" t="s">
        <v>1742</v>
      </c>
      <c r="E2314" s="48">
        <v>40915</v>
      </c>
      <c r="F2314" s="925" t="s">
        <v>1485</v>
      </c>
      <c r="G2314" s="49" t="s">
        <v>925</v>
      </c>
      <c r="H2314" s="917" t="s">
        <v>1710</v>
      </c>
      <c r="I2314" s="258">
        <v>149</v>
      </c>
      <c r="J2314" s="258">
        <v>17045.132362369015</v>
      </c>
      <c r="K2314" s="51">
        <f t="shared" si="134"/>
        <v>2539725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6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1742</v>
      </c>
      <c r="E2315" s="926">
        <v>40915</v>
      </c>
      <c r="F2315" s="927" t="s">
        <v>1113</v>
      </c>
      <c r="G2315" s="880" t="s">
        <v>925</v>
      </c>
      <c r="H2315" s="917" t="s">
        <v>1710</v>
      </c>
      <c r="I2315" s="258">
        <v>300</v>
      </c>
      <c r="J2315" s="258">
        <v>1906.1516017426181</v>
      </c>
      <c r="K2315" s="51">
        <f t="shared" si="134"/>
        <v>571845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6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1742</v>
      </c>
      <c r="E2316" s="926">
        <v>40915</v>
      </c>
      <c r="F2316" s="927" t="s">
        <v>1486</v>
      </c>
      <c r="G2316" s="880" t="s">
        <v>925</v>
      </c>
      <c r="H2316" s="917" t="s">
        <v>1710</v>
      </c>
      <c r="I2316" s="258">
        <v>119</v>
      </c>
      <c r="J2316" s="258">
        <v>36056.169528913495</v>
      </c>
      <c r="K2316" s="51">
        <f t="shared" si="134"/>
        <v>4290684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6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40915</v>
      </c>
      <c r="D2317" s="48" t="s">
        <v>1742</v>
      </c>
      <c r="E2317" s="926">
        <v>40915</v>
      </c>
      <c r="F2317" s="927" t="s">
        <v>1487</v>
      </c>
      <c r="G2317" s="880" t="s">
        <v>925</v>
      </c>
      <c r="H2317" s="917" t="s">
        <v>1710</v>
      </c>
      <c r="I2317" s="258">
        <v>240</v>
      </c>
      <c r="J2317" s="258">
        <v>2554.8182684092849</v>
      </c>
      <c r="K2317" s="51">
        <f t="shared" si="134"/>
        <v>613156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6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si="132"/>
        <v>40915</v>
      </c>
      <c r="D2318" s="48" t="s">
        <v>1742</v>
      </c>
      <c r="E2318" s="926">
        <v>40915</v>
      </c>
      <c r="F2318" s="927" t="s">
        <v>1114</v>
      </c>
      <c r="G2318" s="880" t="s">
        <v>925</v>
      </c>
      <c r="H2318" s="917" t="s">
        <v>1710</v>
      </c>
      <c r="I2318" s="258">
        <v>3900</v>
      </c>
      <c r="J2318" s="258">
        <v>1809.7874991785159</v>
      </c>
      <c r="K2318" s="51">
        <f t="shared" si="134"/>
        <v>7058171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6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2"/>
        <v>40917</v>
      </c>
      <c r="D2319" s="48" t="s">
        <v>1742</v>
      </c>
      <c r="E2319" s="926">
        <v>40917</v>
      </c>
      <c r="F2319" s="927" t="s">
        <v>1188</v>
      </c>
      <c r="G2319" s="880" t="s">
        <v>927</v>
      </c>
      <c r="H2319" s="917" t="s">
        <v>1710</v>
      </c>
      <c r="I2319" s="258">
        <v>973</v>
      </c>
      <c r="J2319" s="258">
        <v>17175.448895336314</v>
      </c>
      <c r="K2319" s="51">
        <f t="shared" si="134"/>
        <v>16711712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6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ref="C2320:C2383" si="135">E2320</f>
        <v>40917</v>
      </c>
      <c r="D2320" s="48" t="s">
        <v>1742</v>
      </c>
      <c r="E2320" s="926">
        <v>40917</v>
      </c>
      <c r="F2320" s="927" t="s">
        <v>926</v>
      </c>
      <c r="G2320" s="880" t="s">
        <v>929</v>
      </c>
      <c r="H2320" s="917" t="s">
        <v>1710</v>
      </c>
      <c r="I2320" s="258">
        <v>1000</v>
      </c>
      <c r="J2320" s="258">
        <v>9202.0022684092855</v>
      </c>
      <c r="K2320" s="51">
        <f t="shared" si="134"/>
        <v>9202002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40918</v>
      </c>
      <c r="D2321" s="48" t="s">
        <v>1742</v>
      </c>
      <c r="E2321" s="926">
        <v>40918</v>
      </c>
      <c r="F2321" s="927" t="s">
        <v>926</v>
      </c>
      <c r="G2321" s="880" t="s">
        <v>930</v>
      </c>
      <c r="H2321" s="917" t="s">
        <v>1710</v>
      </c>
      <c r="I2321" s="258">
        <v>202</v>
      </c>
      <c r="J2321" s="258">
        <v>43182.424209003344</v>
      </c>
      <c r="K2321" s="51">
        <f t="shared" si="134"/>
        <v>8722850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1742</v>
      </c>
      <c r="E2322" s="926">
        <v>40922</v>
      </c>
      <c r="F2322" s="927" t="s">
        <v>1115</v>
      </c>
      <c r="G2322" s="880" t="s">
        <v>931</v>
      </c>
      <c r="H2322" s="917" t="s">
        <v>1710</v>
      </c>
      <c r="I2322" s="258">
        <v>492</v>
      </c>
      <c r="J2322" s="258">
        <v>4671.7174554011553</v>
      </c>
      <c r="K2322" s="51">
        <f t="shared" si="134"/>
        <v>2298485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1742</v>
      </c>
      <c r="E2323" s="48">
        <v>40922</v>
      </c>
      <c r="F2323" s="927" t="s">
        <v>1488</v>
      </c>
      <c r="G2323" s="880" t="s">
        <v>931</v>
      </c>
      <c r="H2323" s="917" t="s">
        <v>1710</v>
      </c>
      <c r="I2323" s="258">
        <v>304</v>
      </c>
      <c r="J2323" s="258">
        <v>4619.9130052513901</v>
      </c>
      <c r="K2323" s="51">
        <f t="shared" si="134"/>
        <v>1404454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40922</v>
      </c>
      <c r="D2324" s="48" t="s">
        <v>1742</v>
      </c>
      <c r="E2324" s="48">
        <v>40922</v>
      </c>
      <c r="F2324" s="927" t="s">
        <v>1489</v>
      </c>
      <c r="G2324" s="880" t="s">
        <v>931</v>
      </c>
      <c r="H2324" s="917" t="s">
        <v>1710</v>
      </c>
      <c r="I2324" s="258">
        <v>1000</v>
      </c>
      <c r="J2324" s="258">
        <v>8876.3982684092862</v>
      </c>
      <c r="K2324" s="51">
        <f t="shared" si="134"/>
        <v>8876398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40922</v>
      </c>
      <c r="D2325" s="48" t="s">
        <v>1742</v>
      </c>
      <c r="E2325" s="48">
        <v>40922</v>
      </c>
      <c r="F2325" s="927" t="s">
        <v>1490</v>
      </c>
      <c r="G2325" s="880" t="s">
        <v>931</v>
      </c>
      <c r="H2325" s="917" t="s">
        <v>1710</v>
      </c>
      <c r="I2325" s="258">
        <v>500</v>
      </c>
      <c r="J2325" s="258">
        <v>6586.348268409286</v>
      </c>
      <c r="K2325" s="51">
        <f t="shared" si="134"/>
        <v>3293174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1742</v>
      </c>
      <c r="E2326" s="48">
        <v>40924</v>
      </c>
      <c r="F2326" s="927" t="s">
        <v>1483</v>
      </c>
      <c r="G2326" s="880" t="s">
        <v>932</v>
      </c>
      <c r="H2326" s="917" t="s">
        <v>1710</v>
      </c>
      <c r="I2326" s="258">
        <v>5</v>
      </c>
      <c r="J2326" s="258">
        <v>33129.01826840928</v>
      </c>
      <c r="K2326" s="51">
        <f t="shared" si="134"/>
        <v>165645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1742</v>
      </c>
      <c r="E2327" s="48">
        <v>40924</v>
      </c>
      <c r="F2327" s="927" t="s">
        <v>1485</v>
      </c>
      <c r="G2327" s="880" t="s">
        <v>932</v>
      </c>
      <c r="H2327" s="917" t="s">
        <v>1710</v>
      </c>
      <c r="I2327" s="258">
        <v>1</v>
      </c>
      <c r="J2327" s="258">
        <v>17063.018268409283</v>
      </c>
      <c r="K2327" s="51">
        <f t="shared" si="134"/>
        <v>17063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1742</v>
      </c>
      <c r="E2328" s="48">
        <v>40924</v>
      </c>
      <c r="F2328" s="927" t="s">
        <v>1486</v>
      </c>
      <c r="G2328" s="880" t="s">
        <v>932</v>
      </c>
      <c r="H2328" s="917" t="s">
        <v>1710</v>
      </c>
      <c r="I2328" s="258">
        <v>91</v>
      </c>
      <c r="J2328" s="258">
        <v>36001.205081596097</v>
      </c>
      <c r="K2328" s="51">
        <f t="shared" si="134"/>
        <v>3276110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1742</v>
      </c>
      <c r="E2329" s="48">
        <v>40924</v>
      </c>
      <c r="F2329" s="927" t="s">
        <v>1237</v>
      </c>
      <c r="G2329" s="880" t="s">
        <v>932</v>
      </c>
      <c r="H2329" s="917" t="s">
        <v>1710</v>
      </c>
      <c r="I2329" s="258">
        <v>210</v>
      </c>
      <c r="J2329" s="258">
        <v>27527.732554123573</v>
      </c>
      <c r="K2329" s="51">
        <f t="shared" si="134"/>
        <v>5780824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40924</v>
      </c>
      <c r="D2330" s="48" t="s">
        <v>1742</v>
      </c>
      <c r="E2330" s="48">
        <v>40924</v>
      </c>
      <c r="F2330" s="927" t="s">
        <v>1238</v>
      </c>
      <c r="G2330" s="880" t="s">
        <v>932</v>
      </c>
      <c r="H2330" s="917" t="s">
        <v>1710</v>
      </c>
      <c r="I2330" s="258">
        <v>420</v>
      </c>
      <c r="J2330" s="258">
        <v>2116.4182684092848</v>
      </c>
      <c r="K2330" s="51">
        <f t="shared" si="134"/>
        <v>888896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40924</v>
      </c>
      <c r="D2331" s="48" t="s">
        <v>1742</v>
      </c>
      <c r="E2331" s="48">
        <v>40924</v>
      </c>
      <c r="F2331" s="927" t="s">
        <v>1487</v>
      </c>
      <c r="G2331" s="880" t="s">
        <v>932</v>
      </c>
      <c r="H2331" s="917" t="s">
        <v>1710</v>
      </c>
      <c r="I2331" s="258">
        <v>180</v>
      </c>
      <c r="J2331" s="258">
        <v>2554.8182684092853</v>
      </c>
      <c r="K2331" s="51">
        <f t="shared" si="134"/>
        <v>459867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1742</v>
      </c>
      <c r="E2332" s="48">
        <v>40925</v>
      </c>
      <c r="F2332" s="927" t="s">
        <v>1498</v>
      </c>
      <c r="G2332" s="880" t="s">
        <v>1549</v>
      </c>
      <c r="H2332" s="917" t="s">
        <v>1710</v>
      </c>
      <c r="I2332" s="258">
        <v>90</v>
      </c>
      <c r="J2332" s="258">
        <v>13635.629379520396</v>
      </c>
      <c r="K2332" s="51">
        <f t="shared" si="134"/>
        <v>1227207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1742</v>
      </c>
      <c r="E2333" s="48">
        <v>40925</v>
      </c>
      <c r="F2333" s="927" t="s">
        <v>1499</v>
      </c>
      <c r="G2333" s="880" t="s">
        <v>1549</v>
      </c>
      <c r="H2333" s="917" t="s">
        <v>1710</v>
      </c>
      <c r="I2333" s="258">
        <v>180</v>
      </c>
      <c r="J2333" s="258">
        <v>6768.5182684092852</v>
      </c>
      <c r="K2333" s="51">
        <f t="shared" si="134"/>
        <v>1218333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1742</v>
      </c>
      <c r="E2334" s="48">
        <v>40925</v>
      </c>
      <c r="F2334" s="927" t="s">
        <v>1500</v>
      </c>
      <c r="G2334" s="880" t="s">
        <v>1549</v>
      </c>
      <c r="H2334" s="917" t="s">
        <v>1710</v>
      </c>
      <c r="I2334" s="258">
        <v>20</v>
      </c>
      <c r="J2334" s="258">
        <v>12799.518268409285</v>
      </c>
      <c r="K2334" s="51">
        <f t="shared" si="134"/>
        <v>255990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1742</v>
      </c>
      <c r="E2335" s="48">
        <v>40925</v>
      </c>
      <c r="F2335" s="927" t="s">
        <v>1501</v>
      </c>
      <c r="G2335" s="880" t="s">
        <v>1549</v>
      </c>
      <c r="H2335" s="917" t="s">
        <v>1710</v>
      </c>
      <c r="I2335" s="258">
        <v>590</v>
      </c>
      <c r="J2335" s="258">
        <v>6071.8623362058943</v>
      </c>
      <c r="K2335" s="51">
        <f t="shared" si="134"/>
        <v>3582399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1742</v>
      </c>
      <c r="E2336" s="48">
        <v>40925</v>
      </c>
      <c r="F2336" s="927" t="s">
        <v>1502</v>
      </c>
      <c r="G2336" s="880" t="s">
        <v>1549</v>
      </c>
      <c r="H2336" s="917" t="s">
        <v>1710</v>
      </c>
      <c r="I2336" s="258">
        <v>60</v>
      </c>
      <c r="J2336" s="258">
        <v>4529.684935075953</v>
      </c>
      <c r="K2336" s="51">
        <f t="shared" si="134"/>
        <v>271781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1742</v>
      </c>
      <c r="E2337" s="48">
        <v>40925</v>
      </c>
      <c r="F2337" s="927" t="s">
        <v>1503</v>
      </c>
      <c r="G2337" s="880" t="s">
        <v>1549</v>
      </c>
      <c r="H2337" s="917" t="s">
        <v>1710</v>
      </c>
      <c r="I2337" s="258">
        <v>150</v>
      </c>
      <c r="J2337" s="258">
        <v>8465.3516017426191</v>
      </c>
      <c r="K2337" s="51">
        <f t="shared" si="134"/>
        <v>1269803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1742</v>
      </c>
      <c r="E2338" s="48">
        <v>40925</v>
      </c>
      <c r="F2338" s="927" t="s">
        <v>1504</v>
      </c>
      <c r="G2338" s="880" t="s">
        <v>1549</v>
      </c>
      <c r="H2338" s="917" t="s">
        <v>1710</v>
      </c>
      <c r="I2338" s="258">
        <v>218</v>
      </c>
      <c r="J2338" s="258">
        <v>9150.3118463909359</v>
      </c>
      <c r="K2338" s="51">
        <f t="shared" si="134"/>
        <v>1994768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1742</v>
      </c>
      <c r="E2339" s="48">
        <v>40925</v>
      </c>
      <c r="F2339" s="927" t="s">
        <v>1550</v>
      </c>
      <c r="G2339" s="880" t="s">
        <v>1549</v>
      </c>
      <c r="H2339" s="917" t="s">
        <v>1710</v>
      </c>
      <c r="I2339" s="258">
        <v>40</v>
      </c>
      <c r="J2339" s="258">
        <v>13907.393268409287</v>
      </c>
      <c r="K2339" s="51">
        <f t="shared" si="134"/>
        <v>556296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40925</v>
      </c>
      <c r="D2340" s="48" t="s">
        <v>1742</v>
      </c>
      <c r="E2340" s="48">
        <v>40925</v>
      </c>
      <c r="F2340" s="927" t="s">
        <v>1506</v>
      </c>
      <c r="G2340" s="880" t="s">
        <v>1549</v>
      </c>
      <c r="H2340" s="917" t="s">
        <v>1710</v>
      </c>
      <c r="I2340" s="258">
        <v>350</v>
      </c>
      <c r="J2340" s="258">
        <v>8129.218268409285</v>
      </c>
      <c r="K2340" s="51">
        <f t="shared" si="134"/>
        <v>2845226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40925</v>
      </c>
      <c r="D2341" s="48" t="s">
        <v>1742</v>
      </c>
      <c r="E2341" s="48">
        <v>40925</v>
      </c>
      <c r="F2341" s="927" t="s">
        <v>1507</v>
      </c>
      <c r="G2341" s="880" t="s">
        <v>1549</v>
      </c>
      <c r="H2341" s="917" t="s">
        <v>1710</v>
      </c>
      <c r="I2341" s="258">
        <v>366</v>
      </c>
      <c r="J2341" s="258">
        <v>9061.2423121251322</v>
      </c>
      <c r="K2341" s="51">
        <f t="shared" si="134"/>
        <v>3316415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1742</v>
      </c>
      <c r="E2342" s="48">
        <v>40926</v>
      </c>
      <c r="F2342" s="927" t="s">
        <v>1514</v>
      </c>
      <c r="G2342" s="880" t="s">
        <v>1551</v>
      </c>
      <c r="H2342" s="917" t="s">
        <v>1710</v>
      </c>
      <c r="I2342" s="258">
        <v>500</v>
      </c>
      <c r="J2342" s="258">
        <v>8127.058268409286</v>
      </c>
      <c r="K2342" s="51">
        <f t="shared" si="134"/>
        <v>4063529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1742</v>
      </c>
      <c r="E2343" s="48">
        <v>40926</v>
      </c>
      <c r="F2343" s="927" t="s">
        <v>1515</v>
      </c>
      <c r="G2343" s="880" t="s">
        <v>1551</v>
      </c>
      <c r="H2343" s="917" t="s">
        <v>1710</v>
      </c>
      <c r="I2343" s="258">
        <v>240</v>
      </c>
      <c r="J2343" s="258">
        <v>14703.093268409284</v>
      </c>
      <c r="K2343" s="51">
        <f t="shared" si="134"/>
        <v>3528742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1742</v>
      </c>
      <c r="E2344" s="48">
        <v>40926</v>
      </c>
      <c r="F2344" s="927" t="s">
        <v>1516</v>
      </c>
      <c r="G2344" s="880" t="s">
        <v>1551</v>
      </c>
      <c r="H2344" s="917" t="s">
        <v>1710</v>
      </c>
      <c r="I2344" s="258">
        <v>170</v>
      </c>
      <c r="J2344" s="258">
        <v>11461.518268409283</v>
      </c>
      <c r="K2344" s="51">
        <f t="shared" si="134"/>
        <v>1948458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33"/>
        <v>1</v>
      </c>
      <c r="C2345" s="48">
        <f t="shared" si="135"/>
        <v>40926</v>
      </c>
      <c r="D2345" s="48" t="s">
        <v>1742</v>
      </c>
      <c r="E2345" s="48">
        <v>40926</v>
      </c>
      <c r="F2345" s="927" t="s">
        <v>1500</v>
      </c>
      <c r="G2345" s="880" t="s">
        <v>1551</v>
      </c>
      <c r="H2345" s="917" t="s">
        <v>1710</v>
      </c>
      <c r="I2345" s="258">
        <v>30</v>
      </c>
      <c r="J2345" s="258">
        <v>11461.518268409283</v>
      </c>
      <c r="K2345" s="51">
        <f t="shared" si="134"/>
        <v>343846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33"/>
        <v>1</v>
      </c>
      <c r="C2346" s="48">
        <f t="shared" si="135"/>
        <v>40926</v>
      </c>
      <c r="D2346" s="48" t="s">
        <v>1742</v>
      </c>
      <c r="E2346" s="48">
        <v>40926</v>
      </c>
      <c r="F2346" s="927" t="s">
        <v>1511</v>
      </c>
      <c r="G2346" s="880" t="s">
        <v>1551</v>
      </c>
      <c r="H2346" s="917" t="s">
        <v>1710</v>
      </c>
      <c r="I2346" s="258">
        <v>350</v>
      </c>
      <c r="J2346" s="258">
        <v>14960.846839837857</v>
      </c>
      <c r="K2346" s="51">
        <f t="shared" si="134"/>
        <v>5236296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ref="B2347:B2410" si="136">IF(C2347&lt;&gt;"",MONTH(C2347),"")</f>
        <v>1</v>
      </c>
      <c r="C2347" s="48">
        <f t="shared" si="135"/>
        <v>40926</v>
      </c>
      <c r="D2347" s="48" t="s">
        <v>1742</v>
      </c>
      <c r="E2347" s="48">
        <v>40926</v>
      </c>
      <c r="F2347" s="927" t="s">
        <v>1552</v>
      </c>
      <c r="G2347" s="880" t="s">
        <v>1551</v>
      </c>
      <c r="H2347" s="917" t="s">
        <v>1710</v>
      </c>
      <c r="I2347" s="258">
        <v>20</v>
      </c>
      <c r="J2347" s="258">
        <v>18024.018268409287</v>
      </c>
      <c r="K2347" s="51">
        <f t="shared" si="134"/>
        <v>360480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1742</v>
      </c>
      <c r="E2348" s="48">
        <v>40926</v>
      </c>
      <c r="F2348" s="927" t="s">
        <v>1518</v>
      </c>
      <c r="G2348" s="880" t="s">
        <v>1551</v>
      </c>
      <c r="H2348" s="917" t="s">
        <v>1710</v>
      </c>
      <c r="I2348" s="258">
        <v>300</v>
      </c>
      <c r="J2348" s="258">
        <v>15967.351601742615</v>
      </c>
      <c r="K2348" s="51">
        <f t="shared" si="134"/>
        <v>4790205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1742</v>
      </c>
      <c r="E2349" s="48">
        <v>40926</v>
      </c>
      <c r="F2349" s="927" t="s">
        <v>1519</v>
      </c>
      <c r="G2349" s="880" t="s">
        <v>1551</v>
      </c>
      <c r="H2349" s="917" t="s">
        <v>1710</v>
      </c>
      <c r="I2349" s="258">
        <v>40</v>
      </c>
      <c r="J2349" s="258">
        <v>18952.593268409288</v>
      </c>
      <c r="K2349" s="51">
        <f t="shared" si="134"/>
        <v>758104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40926</v>
      </c>
      <c r="D2350" s="48" t="s">
        <v>1742</v>
      </c>
      <c r="E2350" s="48">
        <v>40926</v>
      </c>
      <c r="F2350" s="927" t="s">
        <v>1520</v>
      </c>
      <c r="G2350" s="880" t="s">
        <v>1551</v>
      </c>
      <c r="H2350" s="917" t="s">
        <v>1710</v>
      </c>
      <c r="I2350" s="258">
        <v>260</v>
      </c>
      <c r="J2350" s="258">
        <v>15184.018268409285</v>
      </c>
      <c r="K2350" s="51">
        <f t="shared" si="134"/>
        <v>3947845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40926</v>
      </c>
      <c r="D2351" s="48" t="s">
        <v>1742</v>
      </c>
      <c r="E2351" s="48">
        <v>40926</v>
      </c>
      <c r="F2351" s="927" t="s">
        <v>1521</v>
      </c>
      <c r="G2351" s="880" t="s">
        <v>1551</v>
      </c>
      <c r="H2351" s="917" t="s">
        <v>1710</v>
      </c>
      <c r="I2351" s="258">
        <v>75</v>
      </c>
      <c r="J2351" s="258">
        <v>16027.151601742615</v>
      </c>
      <c r="K2351" s="51">
        <f t="shared" si="134"/>
        <v>1202036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1742</v>
      </c>
      <c r="E2352" s="48">
        <v>40938</v>
      </c>
      <c r="F2352" s="927" t="s">
        <v>1498</v>
      </c>
      <c r="G2352" s="880" t="s">
        <v>1553</v>
      </c>
      <c r="H2352" s="917" t="s">
        <v>1710</v>
      </c>
      <c r="I2352" s="258">
        <v>210</v>
      </c>
      <c r="J2352" s="258">
        <v>10443.018268409285</v>
      </c>
      <c r="K2352" s="51">
        <f t="shared" si="134"/>
        <v>2193034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1742</v>
      </c>
      <c r="E2353" s="48">
        <v>40938</v>
      </c>
      <c r="F2353" s="927" t="s">
        <v>1557</v>
      </c>
      <c r="G2353" s="880" t="s">
        <v>1553</v>
      </c>
      <c r="H2353" s="917" t="s">
        <v>1710</v>
      </c>
      <c r="I2353" s="258">
        <v>80</v>
      </c>
      <c r="J2353" s="258">
        <v>8364.0182684092852</v>
      </c>
      <c r="K2353" s="51">
        <f t="shared" si="134"/>
        <v>669121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1742</v>
      </c>
      <c r="E2354" s="48">
        <v>40938</v>
      </c>
      <c r="F2354" s="927" t="s">
        <v>1528</v>
      </c>
      <c r="G2354" s="880" t="s">
        <v>1553</v>
      </c>
      <c r="H2354" s="917" t="s">
        <v>1710</v>
      </c>
      <c r="I2354" s="258">
        <v>210</v>
      </c>
      <c r="J2354" s="258">
        <v>13890.161125552142</v>
      </c>
      <c r="K2354" s="51">
        <f t="shared" si="134"/>
        <v>2916934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1742</v>
      </c>
      <c r="E2355" s="48">
        <v>40938</v>
      </c>
      <c r="F2355" s="927" t="s">
        <v>1524</v>
      </c>
      <c r="G2355" s="880" t="s">
        <v>1553</v>
      </c>
      <c r="H2355" s="917" t="s">
        <v>1710</v>
      </c>
      <c r="I2355" s="258">
        <v>230</v>
      </c>
      <c r="J2355" s="258">
        <v>18024.105224931027</v>
      </c>
      <c r="K2355" s="51">
        <f t="shared" si="134"/>
        <v>4145544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1742</v>
      </c>
      <c r="E2356" s="48">
        <v>40938</v>
      </c>
      <c r="F2356" s="927" t="s">
        <v>1518</v>
      </c>
      <c r="G2356" s="880" t="s">
        <v>1553</v>
      </c>
      <c r="H2356" s="917" t="s">
        <v>1710</v>
      </c>
      <c r="I2356" s="258">
        <v>310</v>
      </c>
      <c r="J2356" s="258">
        <v>17843.218268409284</v>
      </c>
      <c r="K2356" s="51">
        <f t="shared" si="134"/>
        <v>5531398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1742</v>
      </c>
      <c r="E2357" s="48">
        <v>40938</v>
      </c>
      <c r="F2357" s="927" t="s">
        <v>1526</v>
      </c>
      <c r="G2357" s="880" t="s">
        <v>1553</v>
      </c>
      <c r="H2357" s="917" t="s">
        <v>1710</v>
      </c>
      <c r="I2357" s="258">
        <v>370</v>
      </c>
      <c r="J2357" s="258">
        <v>18380.720971111987</v>
      </c>
      <c r="K2357" s="51">
        <f t="shared" si="134"/>
        <v>6800867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1742</v>
      </c>
      <c r="E2358" s="48">
        <v>40938</v>
      </c>
      <c r="F2358" s="927" t="s">
        <v>1500</v>
      </c>
      <c r="G2358" s="880" t="s">
        <v>1553</v>
      </c>
      <c r="H2358" s="917" t="s">
        <v>1710</v>
      </c>
      <c r="I2358" s="258">
        <v>173</v>
      </c>
      <c r="J2358" s="258">
        <v>8330.0413897965682</v>
      </c>
      <c r="K2358" s="51">
        <f t="shared" si="134"/>
        <v>1441097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1742</v>
      </c>
      <c r="E2359" s="48">
        <v>40938</v>
      </c>
      <c r="F2359" s="927" t="s">
        <v>1511</v>
      </c>
      <c r="G2359" s="880" t="s">
        <v>1553</v>
      </c>
      <c r="H2359" s="917" t="s">
        <v>1710</v>
      </c>
      <c r="I2359" s="258">
        <v>150</v>
      </c>
      <c r="J2359" s="258">
        <v>9692.684935075953</v>
      </c>
      <c r="K2359" s="51">
        <f t="shared" si="134"/>
        <v>1453903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40938</v>
      </c>
      <c r="D2360" s="48" t="s">
        <v>1742</v>
      </c>
      <c r="E2360" s="48">
        <v>40938</v>
      </c>
      <c r="F2360" s="927" t="s">
        <v>1521</v>
      </c>
      <c r="G2360" s="880" t="s">
        <v>1553</v>
      </c>
      <c r="H2360" s="917" t="s">
        <v>1710</v>
      </c>
      <c r="I2360" s="258">
        <v>210</v>
      </c>
      <c r="J2360" s="258">
        <v>14835.161125552142</v>
      </c>
      <c r="K2360" s="51">
        <f t="shared" si="134"/>
        <v>3115384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40938</v>
      </c>
      <c r="D2361" s="48" t="s">
        <v>1742</v>
      </c>
      <c r="E2361" s="48">
        <v>40938</v>
      </c>
      <c r="F2361" s="927" t="s">
        <v>1518</v>
      </c>
      <c r="G2361" s="880" t="s">
        <v>1553</v>
      </c>
      <c r="H2361" s="917" t="s">
        <v>1710</v>
      </c>
      <c r="I2361" s="258">
        <v>250</v>
      </c>
      <c r="J2361" s="258">
        <v>16253.138268409284</v>
      </c>
      <c r="K2361" s="51">
        <f t="shared" si="134"/>
        <v>4063285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1742</v>
      </c>
      <c r="E2362" s="48">
        <v>40939</v>
      </c>
      <c r="F2362" s="927" t="s">
        <v>1500</v>
      </c>
      <c r="G2362" s="880" t="s">
        <v>1554</v>
      </c>
      <c r="H2362" s="917" t="s">
        <v>1710</v>
      </c>
      <c r="I2362" s="258">
        <v>130</v>
      </c>
      <c r="J2362" s="258">
        <v>12214.095191486209</v>
      </c>
      <c r="K2362" s="51">
        <f t="shared" si="134"/>
        <v>1587832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1742</v>
      </c>
      <c r="E2363" s="928">
        <v>40939</v>
      </c>
      <c r="F2363" s="742" t="s">
        <v>1558</v>
      </c>
      <c r="G2363" s="49" t="s">
        <v>1554</v>
      </c>
      <c r="H2363" s="917" t="s">
        <v>1710</v>
      </c>
      <c r="I2363" s="258">
        <v>12</v>
      </c>
      <c r="J2363" s="258">
        <v>15252.684935075951</v>
      </c>
      <c r="K2363" s="51">
        <f t="shared" si="134"/>
        <v>183032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1742</v>
      </c>
      <c r="E2364" s="928">
        <v>40939</v>
      </c>
      <c r="F2364" s="49" t="s">
        <v>1552</v>
      </c>
      <c r="G2364" s="49" t="s">
        <v>1554</v>
      </c>
      <c r="H2364" s="917" t="s">
        <v>1710</v>
      </c>
      <c r="I2364" s="258">
        <v>140</v>
      </c>
      <c r="J2364" s="258">
        <v>16482.975411266427</v>
      </c>
      <c r="K2364" s="51">
        <f t="shared" si="134"/>
        <v>2307617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1742</v>
      </c>
      <c r="E2365" s="928">
        <v>40939</v>
      </c>
      <c r="F2365" s="742" t="s">
        <v>1518</v>
      </c>
      <c r="G2365" s="49" t="s">
        <v>1554</v>
      </c>
      <c r="H2365" s="917" t="s">
        <v>1710</v>
      </c>
      <c r="I2365" s="258">
        <v>180</v>
      </c>
      <c r="J2365" s="258">
        <v>19539.684935075951</v>
      </c>
      <c r="K2365" s="51">
        <f t="shared" si="134"/>
        <v>3517143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1742</v>
      </c>
      <c r="E2366" s="928">
        <v>40939</v>
      </c>
      <c r="F2366" s="742" t="s">
        <v>1519</v>
      </c>
      <c r="G2366" s="49" t="s">
        <v>1554</v>
      </c>
      <c r="H2366" s="917" t="s">
        <v>1710</v>
      </c>
      <c r="I2366" s="258">
        <v>310</v>
      </c>
      <c r="J2366" s="258">
        <v>18324.469881312511</v>
      </c>
      <c r="K2366" s="51">
        <f t="shared" si="134"/>
        <v>5680586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1742</v>
      </c>
      <c r="E2367" s="928">
        <v>40939</v>
      </c>
      <c r="F2367" s="742" t="s">
        <v>1528</v>
      </c>
      <c r="G2367" s="49" t="s">
        <v>1554</v>
      </c>
      <c r="H2367" s="917" t="s">
        <v>1710</v>
      </c>
      <c r="I2367" s="258">
        <v>160</v>
      </c>
      <c r="J2367" s="258">
        <v>10034.268268409285</v>
      </c>
      <c r="K2367" s="51">
        <f t="shared" si="134"/>
        <v>1605483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1742</v>
      </c>
      <c r="E2368" s="928">
        <v>40939</v>
      </c>
      <c r="F2368" s="49" t="s">
        <v>1524</v>
      </c>
      <c r="G2368" s="49" t="s">
        <v>1554</v>
      </c>
      <c r="H2368" s="917" t="s">
        <v>1710</v>
      </c>
      <c r="I2368" s="258">
        <v>270</v>
      </c>
      <c r="J2368" s="258">
        <v>16730.573823964842</v>
      </c>
      <c r="K2368" s="51">
        <f t="shared" si="134"/>
        <v>4517255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1742</v>
      </c>
      <c r="E2369" s="928">
        <v>40939</v>
      </c>
      <c r="F2369" s="49" t="s">
        <v>1518</v>
      </c>
      <c r="G2369" s="49" t="s">
        <v>1554</v>
      </c>
      <c r="H2369" s="917" t="s">
        <v>1710</v>
      </c>
      <c r="I2369" s="258">
        <v>151</v>
      </c>
      <c r="J2369" s="258">
        <v>16471.932175694055</v>
      </c>
      <c r="K2369" s="51">
        <f t="shared" si="134"/>
        <v>2487262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136"/>
        <v>1</v>
      </c>
      <c r="C2370" s="48">
        <f t="shared" si="135"/>
        <v>40939</v>
      </c>
      <c r="D2370" s="48" t="s">
        <v>1742</v>
      </c>
      <c r="E2370" s="928">
        <v>40939</v>
      </c>
      <c r="F2370" s="742" t="s">
        <v>1526</v>
      </c>
      <c r="G2370" s="49" t="s">
        <v>1554</v>
      </c>
      <c r="H2370" s="917" t="s">
        <v>1710</v>
      </c>
      <c r="I2370" s="258">
        <v>60</v>
      </c>
      <c r="J2370" s="258">
        <v>19032.184935075951</v>
      </c>
      <c r="K2370" s="51">
        <f t="shared" si="134"/>
        <v>1141931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136"/>
        <v>1</v>
      </c>
      <c r="C2371" s="48">
        <f t="shared" si="135"/>
        <v>40939</v>
      </c>
      <c r="D2371" s="48" t="s">
        <v>1742</v>
      </c>
      <c r="E2371" s="928">
        <v>40939</v>
      </c>
      <c r="F2371" s="742" t="s">
        <v>1500</v>
      </c>
      <c r="G2371" s="49" t="s">
        <v>1554</v>
      </c>
      <c r="H2371" s="917" t="s">
        <v>1710</v>
      </c>
      <c r="I2371" s="258">
        <v>150</v>
      </c>
      <c r="J2371" s="258">
        <v>12113.751601742619</v>
      </c>
      <c r="K2371" s="51">
        <f t="shared" si="134"/>
        <v>1817063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1742</v>
      </c>
      <c r="E2372" s="928">
        <v>40946</v>
      </c>
      <c r="F2372" s="742" t="s">
        <v>1236</v>
      </c>
      <c r="G2372" s="49" t="s">
        <v>933</v>
      </c>
      <c r="H2372" s="917" t="s">
        <v>1710</v>
      </c>
      <c r="I2372" s="258">
        <v>600</v>
      </c>
      <c r="J2372" s="258">
        <v>18873.07326840928</v>
      </c>
      <c r="K2372" s="51">
        <f t="shared" si="134"/>
        <v>11323844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1742</v>
      </c>
      <c r="E2373" s="928">
        <v>40946</v>
      </c>
      <c r="F2373" s="49" t="s">
        <v>1208</v>
      </c>
      <c r="G2373" s="49" t="s">
        <v>933</v>
      </c>
      <c r="H2373" s="917" t="s">
        <v>1710</v>
      </c>
      <c r="I2373" s="258">
        <v>200</v>
      </c>
      <c r="J2373" s="258">
        <v>12561.018268409283</v>
      </c>
      <c r="K2373" s="51">
        <f t="shared" si="134"/>
        <v>2512204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1742</v>
      </c>
      <c r="E2374" s="928">
        <v>40946</v>
      </c>
      <c r="F2374" s="49" t="s">
        <v>1235</v>
      </c>
      <c r="G2374" s="49" t="s">
        <v>933</v>
      </c>
      <c r="H2374" s="917" t="s">
        <v>1710</v>
      </c>
      <c r="I2374" s="258">
        <v>300</v>
      </c>
      <c r="J2374" s="258">
        <v>21933.01826840928</v>
      </c>
      <c r="K2374" s="51">
        <f t="shared" ref="K2374:K2437" si="137">ROUND(I2374*J2374,0)</f>
        <v>6579905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40946</v>
      </c>
      <c r="D2375" s="48" t="s">
        <v>1742</v>
      </c>
      <c r="E2375" s="928">
        <v>40946</v>
      </c>
      <c r="F2375" s="929" t="s">
        <v>934</v>
      </c>
      <c r="G2375" s="49" t="s">
        <v>933</v>
      </c>
      <c r="H2375" s="917" t="s">
        <v>1710</v>
      </c>
      <c r="I2375" s="258">
        <v>900</v>
      </c>
      <c r="J2375" s="258">
        <v>1872.8627128537294</v>
      </c>
      <c r="K2375" s="51">
        <f t="shared" si="137"/>
        <v>1685576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40946</v>
      </c>
      <c r="D2376" s="48" t="s">
        <v>1742</v>
      </c>
      <c r="E2376" s="928">
        <v>40946</v>
      </c>
      <c r="F2376" s="742" t="s">
        <v>935</v>
      </c>
      <c r="G2376" s="49" t="s">
        <v>933</v>
      </c>
      <c r="H2376" s="917" t="s">
        <v>1710</v>
      </c>
      <c r="I2376" s="258">
        <v>900</v>
      </c>
      <c r="J2376" s="258">
        <v>1872.8627128537294</v>
      </c>
      <c r="K2376" s="51">
        <f t="shared" si="137"/>
        <v>1685576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40953</v>
      </c>
      <c r="D2377" s="48" t="s">
        <v>1742</v>
      </c>
      <c r="E2377" s="928">
        <v>40953</v>
      </c>
      <c r="F2377" s="49" t="s">
        <v>936</v>
      </c>
      <c r="G2377" s="49" t="s">
        <v>937</v>
      </c>
      <c r="H2377" s="917" t="s">
        <v>1710</v>
      </c>
      <c r="I2377" s="258">
        <v>498</v>
      </c>
      <c r="J2377" s="258">
        <v>7317.0945736301683</v>
      </c>
      <c r="K2377" s="51">
        <f t="shared" si="137"/>
        <v>3643913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40953</v>
      </c>
      <c r="D2378" s="48" t="s">
        <v>1742</v>
      </c>
      <c r="E2378" s="928">
        <v>40953</v>
      </c>
      <c r="F2378" s="742" t="s">
        <v>1159</v>
      </c>
      <c r="G2378" s="49" t="s">
        <v>1555</v>
      </c>
      <c r="H2378" s="917" t="s">
        <v>1710</v>
      </c>
      <c r="I2378" s="258">
        <v>850</v>
      </c>
      <c r="J2378" s="258">
        <v>9685.4865037034033</v>
      </c>
      <c r="K2378" s="51">
        <f t="shared" si="137"/>
        <v>8232664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40956</v>
      </c>
      <c r="D2379" s="48" t="s">
        <v>1742</v>
      </c>
      <c r="E2379" s="928">
        <v>40956</v>
      </c>
      <c r="F2379" s="49" t="s">
        <v>552</v>
      </c>
      <c r="G2379" s="49" t="s">
        <v>938</v>
      </c>
      <c r="H2379" s="917" t="s">
        <v>1710</v>
      </c>
      <c r="I2379" s="258">
        <v>500</v>
      </c>
      <c r="J2379" s="258">
        <v>10093.038268409284</v>
      </c>
      <c r="K2379" s="51">
        <f t="shared" si="137"/>
        <v>5046519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40959</v>
      </c>
      <c r="D2380" s="48" t="s">
        <v>1742</v>
      </c>
      <c r="E2380" s="928">
        <v>40959</v>
      </c>
      <c r="F2380" s="49" t="s">
        <v>1159</v>
      </c>
      <c r="G2380" s="49" t="s">
        <v>1556</v>
      </c>
      <c r="H2380" s="917" t="s">
        <v>1710</v>
      </c>
      <c r="I2380" s="258">
        <v>930</v>
      </c>
      <c r="J2380" s="258">
        <v>9381.2483759361676</v>
      </c>
      <c r="K2380" s="51">
        <f t="shared" si="137"/>
        <v>8724561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40959</v>
      </c>
      <c r="D2381" s="48" t="s">
        <v>1742</v>
      </c>
      <c r="E2381" s="928">
        <v>40959</v>
      </c>
      <c r="F2381" s="742" t="s">
        <v>1559</v>
      </c>
      <c r="G2381" s="49" t="s">
        <v>1556</v>
      </c>
      <c r="H2381" s="917" t="s">
        <v>1710</v>
      </c>
      <c r="I2381" s="258">
        <v>990</v>
      </c>
      <c r="J2381" s="258">
        <v>17296.656652247668</v>
      </c>
      <c r="K2381" s="51">
        <f t="shared" si="137"/>
        <v>17123690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si="135"/>
        <v>40962</v>
      </c>
      <c r="D2382" s="48" t="s">
        <v>1742</v>
      </c>
      <c r="E2382" s="928">
        <v>40962</v>
      </c>
      <c r="F2382" s="49" t="s">
        <v>1492</v>
      </c>
      <c r="G2382" s="49" t="s">
        <v>939</v>
      </c>
      <c r="H2382" s="917" t="s">
        <v>1710</v>
      </c>
      <c r="I2382" s="258">
        <v>100</v>
      </c>
      <c r="J2382" s="258">
        <v>16353.268268409283</v>
      </c>
      <c r="K2382" s="51">
        <f t="shared" si="137"/>
        <v>1635327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5"/>
        <v>40963</v>
      </c>
      <c r="D2383" s="48" t="s">
        <v>1742</v>
      </c>
      <c r="E2383" s="928">
        <v>40963</v>
      </c>
      <c r="F2383" s="742" t="s">
        <v>1561</v>
      </c>
      <c r="G2383" s="49" t="s">
        <v>1560</v>
      </c>
      <c r="H2383" s="917" t="s">
        <v>1710</v>
      </c>
      <c r="I2383" s="258">
        <v>200</v>
      </c>
      <c r="J2383" s="258">
        <v>11030.158268409283</v>
      </c>
      <c r="K2383" s="51">
        <f t="shared" si="137"/>
        <v>2206032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ref="C2384:C2447" si="138">E2384</f>
        <v>40963</v>
      </c>
      <c r="D2384" s="48" t="s">
        <v>1742</v>
      </c>
      <c r="E2384" s="928">
        <v>40963</v>
      </c>
      <c r="F2384" s="742" t="s">
        <v>1562</v>
      </c>
      <c r="G2384" s="49" t="s">
        <v>1560</v>
      </c>
      <c r="H2384" s="917" t="s">
        <v>1710</v>
      </c>
      <c r="I2384" s="258">
        <v>200</v>
      </c>
      <c r="J2384" s="258">
        <v>2249.0182684092852</v>
      </c>
      <c r="K2384" s="51">
        <f t="shared" si="137"/>
        <v>449804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1742</v>
      </c>
      <c r="E2385" s="928">
        <v>40965</v>
      </c>
      <c r="F2385" s="742" t="s">
        <v>1498</v>
      </c>
      <c r="G2385" s="49" t="s">
        <v>1497</v>
      </c>
      <c r="H2385" s="917" t="s">
        <v>1710</v>
      </c>
      <c r="I2385" s="258">
        <v>735</v>
      </c>
      <c r="J2385" s="258">
        <v>13590.4808534433</v>
      </c>
      <c r="K2385" s="51">
        <f t="shared" si="137"/>
        <v>9989003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1742</v>
      </c>
      <c r="E2386" s="928">
        <v>40965</v>
      </c>
      <c r="F2386" s="49" t="s">
        <v>1499</v>
      </c>
      <c r="G2386" s="49" t="s">
        <v>1497</v>
      </c>
      <c r="H2386" s="917" t="s">
        <v>1710</v>
      </c>
      <c r="I2386" s="258">
        <v>2</v>
      </c>
      <c r="J2386" s="258">
        <v>5955.5182684092852</v>
      </c>
      <c r="K2386" s="51">
        <f t="shared" si="137"/>
        <v>11911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1742</v>
      </c>
      <c r="E2387" s="928">
        <v>40965</v>
      </c>
      <c r="F2387" s="742" t="s">
        <v>1500</v>
      </c>
      <c r="G2387" s="49" t="s">
        <v>1497</v>
      </c>
      <c r="H2387" s="917" t="s">
        <v>1710</v>
      </c>
      <c r="I2387" s="258">
        <v>2</v>
      </c>
      <c r="J2387" s="258">
        <v>14509.018268409285</v>
      </c>
      <c r="K2387" s="51">
        <f t="shared" si="137"/>
        <v>29018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1742</v>
      </c>
      <c r="E2388" s="928">
        <v>40965</v>
      </c>
      <c r="F2388" s="742" t="s">
        <v>1501</v>
      </c>
      <c r="G2388" s="49" t="s">
        <v>1497</v>
      </c>
      <c r="H2388" s="917" t="s">
        <v>1710</v>
      </c>
      <c r="I2388" s="258">
        <v>1</v>
      </c>
      <c r="J2388" s="258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1742</v>
      </c>
      <c r="E2389" s="928">
        <v>40965</v>
      </c>
      <c r="F2389" s="742" t="s">
        <v>1502</v>
      </c>
      <c r="G2389" s="49" t="s">
        <v>1497</v>
      </c>
      <c r="H2389" s="917" t="s">
        <v>1710</v>
      </c>
      <c r="I2389" s="258">
        <v>1</v>
      </c>
      <c r="J2389" s="258">
        <v>10233.018268409285</v>
      </c>
      <c r="K2389" s="51">
        <f t="shared" si="137"/>
        <v>10233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1742</v>
      </c>
      <c r="E2390" s="928">
        <v>40965</v>
      </c>
      <c r="F2390" s="49" t="s">
        <v>1503</v>
      </c>
      <c r="G2390" s="49" t="s">
        <v>1497</v>
      </c>
      <c r="H2390" s="917" t="s">
        <v>1710</v>
      </c>
      <c r="I2390" s="258">
        <v>1</v>
      </c>
      <c r="J2390" s="258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1742</v>
      </c>
      <c r="E2391" s="928">
        <v>40965</v>
      </c>
      <c r="F2391" s="49" t="s">
        <v>1504</v>
      </c>
      <c r="G2391" s="49" t="s">
        <v>1497</v>
      </c>
      <c r="H2391" s="917" t="s">
        <v>1710</v>
      </c>
      <c r="I2391" s="258">
        <v>1</v>
      </c>
      <c r="J2391" s="258">
        <v>5956.0182684092852</v>
      </c>
      <c r="K2391" s="51">
        <f t="shared" si="137"/>
        <v>5956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1742</v>
      </c>
      <c r="E2392" s="928">
        <v>40965</v>
      </c>
      <c r="F2392" s="929" t="s">
        <v>1505</v>
      </c>
      <c r="G2392" s="49" t="s">
        <v>1497</v>
      </c>
      <c r="H2392" s="917" t="s">
        <v>1710</v>
      </c>
      <c r="I2392" s="258">
        <v>1</v>
      </c>
      <c r="J2392" s="258">
        <v>5956.0182684092852</v>
      </c>
      <c r="K2392" s="51">
        <f t="shared" si="137"/>
        <v>5956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1742</v>
      </c>
      <c r="E2393" s="928">
        <v>40965</v>
      </c>
      <c r="F2393" s="49" t="s">
        <v>1506</v>
      </c>
      <c r="G2393" s="49" t="s">
        <v>1497</v>
      </c>
      <c r="H2393" s="917" t="s">
        <v>1710</v>
      </c>
      <c r="I2393" s="258">
        <v>167</v>
      </c>
      <c r="J2393" s="258">
        <v>8708.0781486488067</v>
      </c>
      <c r="K2393" s="51">
        <f t="shared" si="137"/>
        <v>1454249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1742</v>
      </c>
      <c r="E2394" s="928">
        <v>40965</v>
      </c>
      <c r="F2394" s="49" t="s">
        <v>1507</v>
      </c>
      <c r="G2394" s="49" t="s">
        <v>1497</v>
      </c>
      <c r="H2394" s="917" t="s">
        <v>1710</v>
      </c>
      <c r="I2394" s="258">
        <v>364</v>
      </c>
      <c r="J2394" s="258">
        <v>10107.345191486207</v>
      </c>
      <c r="K2394" s="51">
        <f t="shared" si="137"/>
        <v>3679074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1742</v>
      </c>
      <c r="E2395" s="928">
        <v>40965</v>
      </c>
      <c r="F2395" s="49" t="s">
        <v>1508</v>
      </c>
      <c r="G2395" s="49" t="s">
        <v>1497</v>
      </c>
      <c r="H2395" s="917" t="s">
        <v>1710</v>
      </c>
      <c r="I2395" s="258">
        <v>420</v>
      </c>
      <c r="J2395" s="258">
        <v>11021.339696980713</v>
      </c>
      <c r="K2395" s="51">
        <f t="shared" si="137"/>
        <v>4628963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1742</v>
      </c>
      <c r="E2396" s="928">
        <v>40965</v>
      </c>
      <c r="F2396" s="925" t="s">
        <v>1509</v>
      </c>
      <c r="G2396" s="49" t="s">
        <v>1497</v>
      </c>
      <c r="H2396" s="917" t="s">
        <v>1710</v>
      </c>
      <c r="I2396" s="258">
        <v>8</v>
      </c>
      <c r="J2396" s="258">
        <v>14708.518268409285</v>
      </c>
      <c r="K2396" s="51">
        <f t="shared" si="137"/>
        <v>117668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1742</v>
      </c>
      <c r="E2397" s="928">
        <v>40965</v>
      </c>
      <c r="F2397" s="742" t="s">
        <v>1510</v>
      </c>
      <c r="G2397" s="49" t="s">
        <v>1497</v>
      </c>
      <c r="H2397" s="917" t="s">
        <v>1710</v>
      </c>
      <c r="I2397" s="930">
        <v>10</v>
      </c>
      <c r="J2397" s="258">
        <v>10233.018268409285</v>
      </c>
      <c r="K2397" s="51">
        <f t="shared" si="137"/>
        <v>102330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1742</v>
      </c>
      <c r="E2398" s="928">
        <v>40965</v>
      </c>
      <c r="F2398" s="49" t="s">
        <v>1511</v>
      </c>
      <c r="G2398" s="49" t="s">
        <v>1497</v>
      </c>
      <c r="H2398" s="917" t="s">
        <v>1710</v>
      </c>
      <c r="I2398" s="258">
        <v>17</v>
      </c>
      <c r="J2398" s="258">
        <v>12856.841797821051</v>
      </c>
      <c r="K2398" s="51">
        <f t="shared" si="137"/>
        <v>218566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1742</v>
      </c>
      <c r="E2399" s="928">
        <v>40965</v>
      </c>
      <c r="F2399" s="49" t="s">
        <v>1512</v>
      </c>
      <c r="G2399" s="49" t="s">
        <v>1497</v>
      </c>
      <c r="H2399" s="917" t="s">
        <v>1710</v>
      </c>
      <c r="I2399" s="258">
        <v>61</v>
      </c>
      <c r="J2399" s="258">
        <v>12904.98548152404</v>
      </c>
      <c r="K2399" s="51">
        <f t="shared" si="137"/>
        <v>787204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1742</v>
      </c>
      <c r="E2400" s="928">
        <v>40965</v>
      </c>
      <c r="F2400" s="49" t="s">
        <v>1513</v>
      </c>
      <c r="G2400" s="49" t="s">
        <v>1497</v>
      </c>
      <c r="H2400" s="917" t="s">
        <v>1710</v>
      </c>
      <c r="I2400" s="258">
        <v>22</v>
      </c>
      <c r="J2400" s="258">
        <v>6733.2455411365581</v>
      </c>
      <c r="K2400" s="51">
        <f t="shared" si="137"/>
        <v>148131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1742</v>
      </c>
      <c r="E2401" s="928">
        <v>40965</v>
      </c>
      <c r="F2401" s="742" t="s">
        <v>1514</v>
      </c>
      <c r="G2401" s="49" t="s">
        <v>1497</v>
      </c>
      <c r="H2401" s="917" t="s">
        <v>1710</v>
      </c>
      <c r="I2401" s="258">
        <v>50</v>
      </c>
      <c r="J2401" s="258">
        <v>8081.6182684092855</v>
      </c>
      <c r="K2401" s="51">
        <f t="shared" si="137"/>
        <v>404081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1742</v>
      </c>
      <c r="E2402" s="928">
        <v>40965</v>
      </c>
      <c r="F2402" s="49" t="s">
        <v>1515</v>
      </c>
      <c r="G2402" s="49" t="s">
        <v>1497</v>
      </c>
      <c r="H2402" s="917" t="s">
        <v>1710</v>
      </c>
      <c r="I2402" s="258">
        <v>19</v>
      </c>
      <c r="J2402" s="258">
        <v>16681.597215777711</v>
      </c>
      <c r="K2402" s="51">
        <f t="shared" si="137"/>
        <v>316950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1742</v>
      </c>
      <c r="E2403" s="928">
        <v>40965</v>
      </c>
      <c r="F2403" s="49" t="s">
        <v>1516</v>
      </c>
      <c r="G2403" s="49" t="s">
        <v>1497</v>
      </c>
      <c r="H2403" s="917" t="s">
        <v>1710</v>
      </c>
      <c r="I2403" s="258">
        <v>3</v>
      </c>
      <c r="J2403" s="258">
        <v>11659.018268409285</v>
      </c>
      <c r="K2403" s="51">
        <f t="shared" si="137"/>
        <v>34977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1742</v>
      </c>
      <c r="E2404" s="928">
        <v>40965</v>
      </c>
      <c r="F2404" s="49" t="s">
        <v>1500</v>
      </c>
      <c r="G2404" s="49" t="s">
        <v>1497</v>
      </c>
      <c r="H2404" s="917" t="s">
        <v>1710</v>
      </c>
      <c r="I2404" s="258">
        <v>2</v>
      </c>
      <c r="J2404" s="258">
        <v>12372.018268409285</v>
      </c>
      <c r="K2404" s="51">
        <f t="shared" si="137"/>
        <v>24744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1742</v>
      </c>
      <c r="E2405" s="928">
        <v>40965</v>
      </c>
      <c r="F2405" s="742" t="s">
        <v>1511</v>
      </c>
      <c r="G2405" s="49" t="s">
        <v>1497</v>
      </c>
      <c r="H2405" s="917" t="s">
        <v>1710</v>
      </c>
      <c r="I2405" s="258">
        <v>2</v>
      </c>
      <c r="J2405" s="258">
        <v>19052.018268409287</v>
      </c>
      <c r="K2405" s="51">
        <f t="shared" si="137"/>
        <v>38104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1742</v>
      </c>
      <c r="E2406" s="928">
        <v>40965</v>
      </c>
      <c r="F2406" s="742" t="s">
        <v>1517</v>
      </c>
      <c r="G2406" s="49" t="s">
        <v>1497</v>
      </c>
      <c r="H2406" s="917" t="s">
        <v>1710</v>
      </c>
      <c r="I2406" s="258">
        <v>1</v>
      </c>
      <c r="J2406" s="258">
        <v>10233.018268409285</v>
      </c>
      <c r="K2406" s="51">
        <f t="shared" si="137"/>
        <v>10233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1742</v>
      </c>
      <c r="E2407" s="928">
        <v>40965</v>
      </c>
      <c r="F2407" s="742" t="s">
        <v>1518</v>
      </c>
      <c r="G2407" s="49" t="s">
        <v>1497</v>
      </c>
      <c r="H2407" s="917" t="s">
        <v>1710</v>
      </c>
      <c r="I2407" s="258">
        <v>4</v>
      </c>
      <c r="J2407" s="258">
        <v>17063.018268409283</v>
      </c>
      <c r="K2407" s="51">
        <f t="shared" si="137"/>
        <v>68252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1742</v>
      </c>
      <c r="E2408" s="928">
        <v>40965</v>
      </c>
      <c r="F2408" s="742" t="s">
        <v>1519</v>
      </c>
      <c r="G2408" s="49" t="s">
        <v>1497</v>
      </c>
      <c r="H2408" s="917" t="s">
        <v>1710</v>
      </c>
      <c r="I2408" s="930">
        <v>4</v>
      </c>
      <c r="J2408" s="258">
        <v>17063.018268409283</v>
      </c>
      <c r="K2408" s="51">
        <f t="shared" si="137"/>
        <v>68252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36"/>
        <v>2</v>
      </c>
      <c r="C2409" s="48">
        <f t="shared" si="138"/>
        <v>40965</v>
      </c>
      <c r="D2409" s="48" t="s">
        <v>1742</v>
      </c>
      <c r="E2409" s="928">
        <v>40965</v>
      </c>
      <c r="F2409" s="742" t="s">
        <v>1520</v>
      </c>
      <c r="G2409" s="49" t="s">
        <v>1497</v>
      </c>
      <c r="H2409" s="917" t="s">
        <v>1710</v>
      </c>
      <c r="I2409" s="258">
        <v>10</v>
      </c>
      <c r="J2409" s="258">
        <v>17063.018268409287</v>
      </c>
      <c r="K2409" s="51">
        <f t="shared" si="137"/>
        <v>170630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36"/>
        <v>2</v>
      </c>
      <c r="C2410" s="48">
        <f t="shared" si="138"/>
        <v>40965</v>
      </c>
      <c r="D2410" s="48" t="s">
        <v>1742</v>
      </c>
      <c r="E2410" s="928">
        <v>40965</v>
      </c>
      <c r="F2410" s="742" t="s">
        <v>1521</v>
      </c>
      <c r="G2410" s="49" t="s">
        <v>1497</v>
      </c>
      <c r="H2410" s="917" t="s">
        <v>1710</v>
      </c>
      <c r="I2410" s="930">
        <v>508</v>
      </c>
      <c r="J2410" s="258">
        <v>16845.852914078576</v>
      </c>
      <c r="K2410" s="51">
        <f t="shared" si="137"/>
        <v>8557693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ref="B2411:B2474" si="139">IF(C2411&lt;&gt;"",MONTH(C2411),"")</f>
        <v>2</v>
      </c>
      <c r="C2411" s="48">
        <f t="shared" si="138"/>
        <v>40965</v>
      </c>
      <c r="D2411" s="48" t="s">
        <v>1742</v>
      </c>
      <c r="E2411" s="928">
        <v>40965</v>
      </c>
      <c r="F2411" s="742" t="s">
        <v>935</v>
      </c>
      <c r="G2411" s="49" t="s">
        <v>1497</v>
      </c>
      <c r="H2411" s="917" t="s">
        <v>1710</v>
      </c>
      <c r="I2411" s="930">
        <v>520</v>
      </c>
      <c r="J2411" s="258">
        <v>5331.556729947747</v>
      </c>
      <c r="K2411" s="51">
        <f t="shared" si="137"/>
        <v>2772409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40965</v>
      </c>
      <c r="D2412" s="48" t="s">
        <v>1742</v>
      </c>
      <c r="E2412" s="928">
        <v>40965</v>
      </c>
      <c r="F2412" s="49" t="s">
        <v>1522</v>
      </c>
      <c r="G2412" s="49" t="s">
        <v>1497</v>
      </c>
      <c r="H2412" s="917" t="s">
        <v>1710</v>
      </c>
      <c r="I2412" s="258">
        <v>2</v>
      </c>
      <c r="J2412" s="258">
        <v>17063.018268409283</v>
      </c>
      <c r="K2412" s="51">
        <f t="shared" si="137"/>
        <v>34126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1742</v>
      </c>
      <c r="E2413" s="928">
        <v>40968</v>
      </c>
      <c r="F2413" s="929" t="s">
        <v>1533</v>
      </c>
      <c r="G2413" s="49" t="s">
        <v>1523</v>
      </c>
      <c r="H2413" s="917" t="s">
        <v>1710</v>
      </c>
      <c r="I2413" s="258">
        <v>9</v>
      </c>
      <c r="J2413" s="258">
        <v>17063.018268409287</v>
      </c>
      <c r="K2413" s="51">
        <f t="shared" si="137"/>
        <v>153567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1742</v>
      </c>
      <c r="E2414" s="928">
        <v>40968</v>
      </c>
      <c r="F2414" s="742" t="s">
        <v>1532</v>
      </c>
      <c r="G2414" s="49" t="s">
        <v>1523</v>
      </c>
      <c r="H2414" s="917" t="s">
        <v>1710</v>
      </c>
      <c r="I2414" s="258">
        <v>2</v>
      </c>
      <c r="J2414" s="258">
        <v>5955.5182684092852</v>
      </c>
      <c r="K2414" s="51">
        <f t="shared" si="137"/>
        <v>11911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1742</v>
      </c>
      <c r="E2415" s="928">
        <v>40968</v>
      </c>
      <c r="F2415" s="49" t="s">
        <v>1499</v>
      </c>
      <c r="G2415" s="49" t="s">
        <v>1523</v>
      </c>
      <c r="H2415" s="917" t="s">
        <v>1710</v>
      </c>
      <c r="I2415" s="258">
        <v>2</v>
      </c>
      <c r="J2415" s="258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1742</v>
      </c>
      <c r="E2416" s="928">
        <v>40968</v>
      </c>
      <c r="F2416" s="742" t="s">
        <v>1530</v>
      </c>
      <c r="G2416" s="49" t="s">
        <v>1523</v>
      </c>
      <c r="H2416" s="917" t="s">
        <v>1710</v>
      </c>
      <c r="I2416" s="258">
        <v>3</v>
      </c>
      <c r="J2416" s="258">
        <v>10233.018268409285</v>
      </c>
      <c r="K2416" s="51">
        <f t="shared" si="137"/>
        <v>30699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1742</v>
      </c>
      <c r="E2417" s="928">
        <v>40968</v>
      </c>
      <c r="F2417" s="742" t="s">
        <v>1513</v>
      </c>
      <c r="G2417" s="49" t="s">
        <v>1523</v>
      </c>
      <c r="H2417" s="917" t="s">
        <v>1710</v>
      </c>
      <c r="I2417" s="258">
        <v>2</v>
      </c>
      <c r="J2417" s="258">
        <v>5955.5182684092852</v>
      </c>
      <c r="K2417" s="51">
        <f t="shared" si="137"/>
        <v>11911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1742</v>
      </c>
      <c r="E2418" s="928">
        <v>40968</v>
      </c>
      <c r="F2418" s="742" t="s">
        <v>1529</v>
      </c>
      <c r="G2418" s="49" t="s">
        <v>1523</v>
      </c>
      <c r="H2418" s="917" t="s">
        <v>1710</v>
      </c>
      <c r="I2418" s="258">
        <v>2</v>
      </c>
      <c r="J2418" s="258">
        <v>10233.018268409285</v>
      </c>
      <c r="K2418" s="51">
        <f t="shared" si="137"/>
        <v>20466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1742</v>
      </c>
      <c r="E2419" s="928">
        <v>40968</v>
      </c>
      <c r="F2419" s="49" t="s">
        <v>1531</v>
      </c>
      <c r="G2419" s="49" t="s">
        <v>1523</v>
      </c>
      <c r="H2419" s="917" t="s">
        <v>1710</v>
      </c>
      <c r="I2419" s="258">
        <v>2</v>
      </c>
      <c r="J2419" s="258">
        <v>10233.018268409285</v>
      </c>
      <c r="K2419" s="51">
        <f t="shared" si="137"/>
        <v>20466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1742</v>
      </c>
      <c r="E2420" s="928">
        <v>40968</v>
      </c>
      <c r="F2420" s="49" t="s">
        <v>1514</v>
      </c>
      <c r="G2420" s="49" t="s">
        <v>1523</v>
      </c>
      <c r="H2420" s="917" t="s">
        <v>1710</v>
      </c>
      <c r="I2420" s="258">
        <v>66</v>
      </c>
      <c r="J2420" s="258">
        <v>7553.3516017426182</v>
      </c>
      <c r="K2420" s="51">
        <f t="shared" si="137"/>
        <v>498521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1742</v>
      </c>
      <c r="E2421" s="928">
        <v>40968</v>
      </c>
      <c r="F2421" s="49" t="s">
        <v>1516</v>
      </c>
      <c r="G2421" s="49" t="s">
        <v>1523</v>
      </c>
      <c r="H2421" s="917" t="s">
        <v>1710</v>
      </c>
      <c r="I2421" s="258">
        <v>1</v>
      </c>
      <c r="J2421" s="258">
        <v>10233.018268409285</v>
      </c>
      <c r="K2421" s="51">
        <f t="shared" si="137"/>
        <v>10233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1742</v>
      </c>
      <c r="E2422" s="928">
        <v>40968</v>
      </c>
      <c r="F2422" s="49" t="s">
        <v>1506</v>
      </c>
      <c r="G2422" s="49" t="s">
        <v>1523</v>
      </c>
      <c r="H2422" s="917" t="s">
        <v>1710</v>
      </c>
      <c r="I2422" s="258">
        <v>68</v>
      </c>
      <c r="J2422" s="258">
        <v>7921.1065037034023</v>
      </c>
      <c r="K2422" s="51">
        <f t="shared" si="137"/>
        <v>538635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1742</v>
      </c>
      <c r="E2423" s="928">
        <v>40968</v>
      </c>
      <c r="F2423" s="49" t="s">
        <v>1507</v>
      </c>
      <c r="G2423" s="49" t="s">
        <v>1523</v>
      </c>
      <c r="H2423" s="917" t="s">
        <v>1710</v>
      </c>
      <c r="I2423" s="258">
        <v>136</v>
      </c>
      <c r="J2423" s="258">
        <v>9591.143268409287</v>
      </c>
      <c r="K2423" s="51">
        <f t="shared" si="137"/>
        <v>1304395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1742</v>
      </c>
      <c r="E2424" s="928">
        <v>40968</v>
      </c>
      <c r="F2424" s="49" t="s">
        <v>1527</v>
      </c>
      <c r="G2424" s="49" t="s">
        <v>1523</v>
      </c>
      <c r="H2424" s="917" t="s">
        <v>1710</v>
      </c>
      <c r="I2424" s="258">
        <v>52</v>
      </c>
      <c r="J2424" s="258">
        <v>9203.7874991785156</v>
      </c>
      <c r="K2424" s="51">
        <f t="shared" si="137"/>
        <v>478597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1742</v>
      </c>
      <c r="E2425" s="928">
        <v>40968</v>
      </c>
      <c r="F2425" s="49" t="s">
        <v>1508</v>
      </c>
      <c r="G2425" s="49" t="s">
        <v>1523</v>
      </c>
      <c r="H2425" s="917" t="s">
        <v>1710</v>
      </c>
      <c r="I2425" s="258">
        <v>532</v>
      </c>
      <c r="J2425" s="258">
        <v>12638.544584198758</v>
      </c>
      <c r="K2425" s="51">
        <f t="shared" si="137"/>
        <v>6723706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1742</v>
      </c>
      <c r="E2426" s="928">
        <v>40968</v>
      </c>
      <c r="F2426" s="49" t="s">
        <v>1498</v>
      </c>
      <c r="G2426" s="49" t="s">
        <v>1523</v>
      </c>
      <c r="H2426" s="917" t="s">
        <v>1710</v>
      </c>
      <c r="I2426" s="258">
        <v>451</v>
      </c>
      <c r="J2426" s="258">
        <v>13948.794321624362</v>
      </c>
      <c r="K2426" s="51">
        <f t="shared" si="137"/>
        <v>6290906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1742</v>
      </c>
      <c r="E2427" s="928">
        <v>40968</v>
      </c>
      <c r="F2427" s="742" t="s">
        <v>1512</v>
      </c>
      <c r="G2427" s="49" t="s">
        <v>1523</v>
      </c>
      <c r="H2427" s="917" t="s">
        <v>1710</v>
      </c>
      <c r="I2427" s="258">
        <v>4</v>
      </c>
      <c r="J2427" s="258">
        <v>14708.518268409285</v>
      </c>
      <c r="K2427" s="51">
        <f t="shared" si="137"/>
        <v>58834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1742</v>
      </c>
      <c r="E2428" s="928">
        <v>40968</v>
      </c>
      <c r="F2428" s="49" t="s">
        <v>1528</v>
      </c>
      <c r="G2428" s="49" t="s">
        <v>1523</v>
      </c>
      <c r="H2428" s="917" t="s">
        <v>1710</v>
      </c>
      <c r="I2428" s="258">
        <v>346</v>
      </c>
      <c r="J2428" s="258">
        <v>13079.633875345704</v>
      </c>
      <c r="K2428" s="51">
        <f t="shared" si="137"/>
        <v>4525553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1742</v>
      </c>
      <c r="E2429" s="928">
        <v>40968</v>
      </c>
      <c r="F2429" s="742" t="s">
        <v>1524</v>
      </c>
      <c r="G2429" s="49" t="s">
        <v>1523</v>
      </c>
      <c r="H2429" s="917" t="s">
        <v>1710</v>
      </c>
      <c r="I2429" s="258">
        <v>196</v>
      </c>
      <c r="J2429" s="258">
        <v>16553.018268409287</v>
      </c>
      <c r="K2429" s="51">
        <f t="shared" si="137"/>
        <v>3244392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1742</v>
      </c>
      <c r="E2430" s="928">
        <v>40968</v>
      </c>
      <c r="F2430" s="742" t="s">
        <v>1515</v>
      </c>
      <c r="G2430" s="49" t="s">
        <v>1523</v>
      </c>
      <c r="H2430" s="917" t="s">
        <v>1710</v>
      </c>
      <c r="I2430" s="258">
        <v>50</v>
      </c>
      <c r="J2430" s="258">
        <v>15374.918268409283</v>
      </c>
      <c r="K2430" s="51">
        <f t="shared" si="137"/>
        <v>768746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1742</v>
      </c>
      <c r="E2431" s="928">
        <v>40968</v>
      </c>
      <c r="F2431" s="742" t="s">
        <v>1518</v>
      </c>
      <c r="G2431" s="49" t="s">
        <v>1523</v>
      </c>
      <c r="H2431" s="917" t="s">
        <v>1710</v>
      </c>
      <c r="I2431" s="258">
        <v>30</v>
      </c>
      <c r="J2431" s="258">
        <v>17954.018268409287</v>
      </c>
      <c r="K2431" s="51">
        <f t="shared" si="137"/>
        <v>538621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1742</v>
      </c>
      <c r="E2432" s="928">
        <v>40968</v>
      </c>
      <c r="F2432" s="742" t="s">
        <v>1525</v>
      </c>
      <c r="G2432" s="49" t="s">
        <v>1523</v>
      </c>
      <c r="H2432" s="917" t="s">
        <v>1710</v>
      </c>
      <c r="I2432" s="258">
        <v>63</v>
      </c>
      <c r="J2432" s="258">
        <v>14101.510331901349</v>
      </c>
      <c r="K2432" s="51">
        <f t="shared" si="137"/>
        <v>888395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1742</v>
      </c>
      <c r="E2433" s="928">
        <v>40968</v>
      </c>
      <c r="F2433" s="742" t="s">
        <v>1511</v>
      </c>
      <c r="G2433" s="49" t="s">
        <v>1523</v>
      </c>
      <c r="H2433" s="917" t="s">
        <v>1710</v>
      </c>
      <c r="I2433" s="930">
        <v>165</v>
      </c>
      <c r="J2433" s="258">
        <v>10445.775844166859</v>
      </c>
      <c r="K2433" s="51">
        <f t="shared" si="137"/>
        <v>1723553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39"/>
        <v>2</v>
      </c>
      <c r="C2434" s="48">
        <f t="shared" si="138"/>
        <v>40968</v>
      </c>
      <c r="D2434" s="48" t="s">
        <v>1742</v>
      </c>
      <c r="E2434" s="928">
        <v>40968</v>
      </c>
      <c r="F2434" s="742" t="s">
        <v>1509</v>
      </c>
      <c r="G2434" s="49" t="s">
        <v>1523</v>
      </c>
      <c r="H2434" s="917" t="s">
        <v>1710</v>
      </c>
      <c r="I2434" s="930">
        <v>1</v>
      </c>
      <c r="J2434" s="258">
        <v>19052.018268409287</v>
      </c>
      <c r="K2434" s="51">
        <f t="shared" si="137"/>
        <v>19052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39"/>
        <v>2</v>
      </c>
      <c r="C2435" s="48">
        <f t="shared" si="138"/>
        <v>40968</v>
      </c>
      <c r="D2435" s="48" t="s">
        <v>1742</v>
      </c>
      <c r="E2435" s="928">
        <v>40968</v>
      </c>
      <c r="F2435" s="742" t="s">
        <v>1526</v>
      </c>
      <c r="G2435" s="49" t="s">
        <v>1523</v>
      </c>
      <c r="H2435" s="917" t="s">
        <v>1710</v>
      </c>
      <c r="I2435" s="930">
        <v>50</v>
      </c>
      <c r="J2435" s="258">
        <v>19121.018268409283</v>
      </c>
      <c r="K2435" s="51">
        <f t="shared" si="137"/>
        <v>956051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1742</v>
      </c>
      <c r="E2436" s="928">
        <v>40971</v>
      </c>
      <c r="F2436" s="742" t="s">
        <v>1491</v>
      </c>
      <c r="G2436" s="49" t="s">
        <v>941</v>
      </c>
      <c r="H2436" s="917" t="s">
        <v>1710</v>
      </c>
      <c r="I2436" s="930">
        <v>490</v>
      </c>
      <c r="J2436" s="258">
        <v>12443.732554123571</v>
      </c>
      <c r="K2436" s="51">
        <f t="shared" si="137"/>
        <v>6097429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1742</v>
      </c>
      <c r="E2437" s="928">
        <v>40971</v>
      </c>
      <c r="F2437" s="742" t="s">
        <v>1480</v>
      </c>
      <c r="G2437" s="49" t="s">
        <v>942</v>
      </c>
      <c r="H2437" s="917" t="s">
        <v>1710</v>
      </c>
      <c r="I2437" s="930">
        <v>45</v>
      </c>
      <c r="J2437" s="258">
        <v>41862.240490631506</v>
      </c>
      <c r="K2437" s="51">
        <f t="shared" si="137"/>
        <v>1883801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1742</v>
      </c>
      <c r="E2438" s="928">
        <v>40971</v>
      </c>
      <c r="F2438" s="742" t="s">
        <v>1481</v>
      </c>
      <c r="G2438" s="49" t="s">
        <v>942</v>
      </c>
      <c r="H2438" s="917" t="s">
        <v>1710</v>
      </c>
      <c r="I2438" s="930">
        <v>420</v>
      </c>
      <c r="J2438" s="258">
        <v>23494.446839837859</v>
      </c>
      <c r="K2438" s="51">
        <f t="shared" ref="K2438:K2501" si="140">ROUND(I2438*J2438,0)</f>
        <v>9867668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1742</v>
      </c>
      <c r="E2439" s="928">
        <v>40971</v>
      </c>
      <c r="F2439" s="742" t="s">
        <v>1482</v>
      </c>
      <c r="G2439" s="49" t="s">
        <v>942</v>
      </c>
      <c r="H2439" s="917" t="s">
        <v>1710</v>
      </c>
      <c r="I2439" s="258">
        <v>15</v>
      </c>
      <c r="J2439" s="258">
        <v>45315.351601742623</v>
      </c>
      <c r="K2439" s="51">
        <f t="shared" si="140"/>
        <v>679730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1742</v>
      </c>
      <c r="E2440" s="928">
        <v>40971</v>
      </c>
      <c r="F2440" s="742" t="s">
        <v>1483</v>
      </c>
      <c r="G2440" s="49" t="s">
        <v>942</v>
      </c>
      <c r="H2440" s="917" t="s">
        <v>1710</v>
      </c>
      <c r="I2440" s="930">
        <v>45</v>
      </c>
      <c r="J2440" s="258">
        <v>36623.573823964842</v>
      </c>
      <c r="K2440" s="51">
        <f t="shared" si="140"/>
        <v>1648061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1742</v>
      </c>
      <c r="E2441" s="928">
        <v>40971</v>
      </c>
      <c r="F2441" s="742" t="s">
        <v>1484</v>
      </c>
      <c r="G2441" s="49" t="s">
        <v>942</v>
      </c>
      <c r="H2441" s="917" t="s">
        <v>1710</v>
      </c>
      <c r="I2441" s="930">
        <v>100</v>
      </c>
      <c r="J2441" s="258">
        <v>25884.018268409287</v>
      </c>
      <c r="K2441" s="51">
        <f t="shared" si="140"/>
        <v>2588402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1742</v>
      </c>
      <c r="E2442" s="928">
        <v>40971</v>
      </c>
      <c r="F2442" s="742" t="s">
        <v>1485</v>
      </c>
      <c r="G2442" s="49" t="s">
        <v>942</v>
      </c>
      <c r="H2442" s="917" t="s">
        <v>1710</v>
      </c>
      <c r="I2442" s="930">
        <v>47</v>
      </c>
      <c r="J2442" s="258">
        <v>16742.91188543056</v>
      </c>
      <c r="K2442" s="51">
        <f t="shared" si="140"/>
        <v>786917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1742</v>
      </c>
      <c r="E2443" s="928">
        <v>40971</v>
      </c>
      <c r="F2443" s="742" t="s">
        <v>1113</v>
      </c>
      <c r="G2443" s="49" t="s">
        <v>942</v>
      </c>
      <c r="H2443" s="917" t="s">
        <v>1710</v>
      </c>
      <c r="I2443" s="930">
        <v>30</v>
      </c>
      <c r="J2443" s="258">
        <v>1963.1849350759517</v>
      </c>
      <c r="K2443" s="51">
        <f t="shared" si="140"/>
        <v>58896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40971</v>
      </c>
      <c r="D2444" s="48" t="s">
        <v>1742</v>
      </c>
      <c r="E2444" s="928">
        <v>40971</v>
      </c>
      <c r="F2444" s="742" t="s">
        <v>1486</v>
      </c>
      <c r="G2444" s="49" t="s">
        <v>942</v>
      </c>
      <c r="H2444" s="917" t="s">
        <v>1710</v>
      </c>
      <c r="I2444" s="930">
        <v>20</v>
      </c>
      <c r="J2444" s="258">
        <v>34556.01826840928</v>
      </c>
      <c r="K2444" s="51">
        <f t="shared" si="140"/>
        <v>691120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40971</v>
      </c>
      <c r="D2445" s="48" t="s">
        <v>1742</v>
      </c>
      <c r="E2445" s="928">
        <v>40971</v>
      </c>
      <c r="F2445" s="742" t="s">
        <v>1487</v>
      </c>
      <c r="G2445" s="49" t="s">
        <v>942</v>
      </c>
      <c r="H2445" s="917" t="s">
        <v>1710</v>
      </c>
      <c r="I2445" s="930">
        <v>257</v>
      </c>
      <c r="J2445" s="258">
        <v>2565.0532878645377</v>
      </c>
      <c r="K2445" s="51">
        <f t="shared" si="140"/>
        <v>659219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si="138"/>
        <v>40974</v>
      </c>
      <c r="D2446" s="48" t="s">
        <v>1742</v>
      </c>
      <c r="E2446" s="928">
        <v>40974</v>
      </c>
      <c r="F2446" s="742" t="s">
        <v>1492</v>
      </c>
      <c r="G2446" s="49" t="s">
        <v>943</v>
      </c>
      <c r="H2446" s="917" t="s">
        <v>1710</v>
      </c>
      <c r="I2446" s="930">
        <v>230</v>
      </c>
      <c r="J2446" s="258">
        <v>9876.8226162353731</v>
      </c>
      <c r="K2446" s="51">
        <f t="shared" si="140"/>
        <v>2271669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38"/>
        <v>40974</v>
      </c>
      <c r="D2447" s="48" t="s">
        <v>1742</v>
      </c>
      <c r="E2447" s="928">
        <v>40974</v>
      </c>
      <c r="F2447" s="49" t="s">
        <v>1157</v>
      </c>
      <c r="G2447" s="49" t="s">
        <v>944</v>
      </c>
      <c r="H2447" s="917" t="s">
        <v>1710</v>
      </c>
      <c r="I2447" s="258">
        <v>100</v>
      </c>
      <c r="J2447" s="258">
        <v>17022.018268409283</v>
      </c>
      <c r="K2447" s="51">
        <f t="shared" si="140"/>
        <v>1702202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ref="C2448:C2511" si="141">E2448</f>
        <v>40977</v>
      </c>
      <c r="D2448" s="48" t="s">
        <v>1742</v>
      </c>
      <c r="E2448" s="928">
        <v>40977</v>
      </c>
      <c r="F2448" s="742" t="s">
        <v>1493</v>
      </c>
      <c r="G2448" s="49" t="s">
        <v>945</v>
      </c>
      <c r="H2448" s="917" t="s">
        <v>1710</v>
      </c>
      <c r="I2448" s="258">
        <v>497</v>
      </c>
      <c r="J2448" s="258">
        <v>12400.151065189968</v>
      </c>
      <c r="K2448" s="51">
        <f t="shared" si="140"/>
        <v>6162875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1742</v>
      </c>
      <c r="E2449" s="928">
        <v>40978</v>
      </c>
      <c r="F2449" s="742" t="s">
        <v>1494</v>
      </c>
      <c r="G2449" s="49" t="s">
        <v>913</v>
      </c>
      <c r="H2449" s="917" t="s">
        <v>1710</v>
      </c>
      <c r="I2449" s="258">
        <v>1277</v>
      </c>
      <c r="J2449" s="258">
        <v>1753.5452848540772</v>
      </c>
      <c r="K2449" s="51">
        <f t="shared" si="140"/>
        <v>2239277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1742</v>
      </c>
      <c r="E2450" s="928">
        <v>40978</v>
      </c>
      <c r="F2450" s="49" t="s">
        <v>1495</v>
      </c>
      <c r="G2450" s="49" t="s">
        <v>913</v>
      </c>
      <c r="H2450" s="917" t="s">
        <v>1710</v>
      </c>
      <c r="I2450" s="258">
        <v>1305</v>
      </c>
      <c r="J2450" s="258">
        <v>6226.6037090223117</v>
      </c>
      <c r="K2450" s="51">
        <f t="shared" si="140"/>
        <v>8125718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40978</v>
      </c>
      <c r="D2451" s="48" t="s">
        <v>1742</v>
      </c>
      <c r="E2451" s="928">
        <v>40978</v>
      </c>
      <c r="F2451" s="49" t="s">
        <v>1496</v>
      </c>
      <c r="G2451" s="49" t="s">
        <v>913</v>
      </c>
      <c r="H2451" s="917" t="s">
        <v>1710</v>
      </c>
      <c r="I2451" s="258">
        <v>301</v>
      </c>
      <c r="J2451" s="258">
        <v>6819.2541488079569</v>
      </c>
      <c r="K2451" s="51">
        <f t="shared" si="140"/>
        <v>2052595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40978</v>
      </c>
      <c r="D2452" s="48" t="s">
        <v>1742</v>
      </c>
      <c r="E2452" s="928">
        <v>40978</v>
      </c>
      <c r="F2452" s="49" t="s">
        <v>1133</v>
      </c>
      <c r="G2452" s="49" t="s">
        <v>913</v>
      </c>
      <c r="H2452" s="917" t="s">
        <v>1710</v>
      </c>
      <c r="I2452" s="258">
        <v>220</v>
      </c>
      <c r="J2452" s="258">
        <v>6480.2909956820131</v>
      </c>
      <c r="K2452" s="51">
        <f t="shared" si="140"/>
        <v>1425664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1742</v>
      </c>
      <c r="E2453" s="928">
        <v>40980</v>
      </c>
      <c r="F2453" s="49" t="s">
        <v>1145</v>
      </c>
      <c r="G2453" s="49" t="s">
        <v>947</v>
      </c>
      <c r="H2453" s="917" t="s">
        <v>1710</v>
      </c>
      <c r="I2453" s="258">
        <v>991</v>
      </c>
      <c r="J2453" s="258">
        <v>10523.265493434512</v>
      </c>
      <c r="K2453" s="51">
        <f t="shared" si="140"/>
        <v>10428556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1742</v>
      </c>
      <c r="E2454" s="928">
        <v>40980</v>
      </c>
      <c r="F2454" s="49" t="s">
        <v>1035</v>
      </c>
      <c r="G2454" s="49" t="s">
        <v>948</v>
      </c>
      <c r="H2454" s="917" t="s">
        <v>1710</v>
      </c>
      <c r="I2454" s="258">
        <v>701</v>
      </c>
      <c r="J2454" s="258">
        <v>6805.1937320326815</v>
      </c>
      <c r="K2454" s="51">
        <f t="shared" si="140"/>
        <v>4770441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1742</v>
      </c>
      <c r="E2455" s="928">
        <v>40980</v>
      </c>
      <c r="F2455" s="49" t="s">
        <v>1171</v>
      </c>
      <c r="G2455" s="49" t="s">
        <v>948</v>
      </c>
      <c r="H2455" s="917" t="s">
        <v>1710</v>
      </c>
      <c r="I2455" s="258">
        <v>299</v>
      </c>
      <c r="J2455" s="258">
        <v>7474.3393386433982</v>
      </c>
      <c r="K2455" s="51">
        <f t="shared" si="140"/>
        <v>2234827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1742</v>
      </c>
      <c r="E2456" s="928">
        <v>40980</v>
      </c>
      <c r="F2456" s="49" t="s">
        <v>1097</v>
      </c>
      <c r="G2456" s="49" t="s">
        <v>948</v>
      </c>
      <c r="H2456" s="917" t="s">
        <v>1710</v>
      </c>
      <c r="I2456" s="258">
        <v>56</v>
      </c>
      <c r="J2456" s="258">
        <v>7395.5182684092852</v>
      </c>
      <c r="K2456" s="51">
        <f t="shared" si="140"/>
        <v>414149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40980</v>
      </c>
      <c r="D2457" s="48" t="s">
        <v>1742</v>
      </c>
      <c r="E2457" s="928">
        <v>40980</v>
      </c>
      <c r="F2457" s="742" t="s">
        <v>1170</v>
      </c>
      <c r="G2457" s="49" t="s">
        <v>948</v>
      </c>
      <c r="H2457" s="917" t="s">
        <v>1710</v>
      </c>
      <c r="I2457" s="258">
        <v>68</v>
      </c>
      <c r="J2457" s="258">
        <v>9077.1359154681104</v>
      </c>
      <c r="K2457" s="51">
        <f t="shared" si="140"/>
        <v>617245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40980</v>
      </c>
      <c r="D2458" s="48" t="s">
        <v>1742</v>
      </c>
      <c r="E2458" s="928">
        <v>40980</v>
      </c>
      <c r="F2458" s="49" t="s">
        <v>1071</v>
      </c>
      <c r="G2458" s="49" t="s">
        <v>948</v>
      </c>
      <c r="H2458" s="917" t="s">
        <v>1710</v>
      </c>
      <c r="I2458" s="258">
        <v>108</v>
      </c>
      <c r="J2458" s="258">
        <v>7187.6941943352113</v>
      </c>
      <c r="K2458" s="51">
        <f t="shared" si="140"/>
        <v>776271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40988</v>
      </c>
      <c r="D2459" s="48" t="s">
        <v>1742</v>
      </c>
      <c r="E2459" s="928">
        <v>40988</v>
      </c>
      <c r="F2459" s="49" t="s">
        <v>1240</v>
      </c>
      <c r="G2459" s="49" t="s">
        <v>950</v>
      </c>
      <c r="H2459" s="917" t="s">
        <v>1710</v>
      </c>
      <c r="I2459" s="258">
        <v>2985</v>
      </c>
      <c r="J2459" s="258">
        <v>5071.653109280307</v>
      </c>
      <c r="K2459" s="51">
        <f t="shared" si="140"/>
        <v>15138885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40988</v>
      </c>
      <c r="D2460" s="48" t="s">
        <v>1742</v>
      </c>
      <c r="E2460" s="928">
        <v>40988</v>
      </c>
      <c r="F2460" s="742" t="s">
        <v>1168</v>
      </c>
      <c r="G2460" s="49" t="s">
        <v>950</v>
      </c>
      <c r="H2460" s="917" t="s">
        <v>1710</v>
      </c>
      <c r="I2460" s="258">
        <v>622</v>
      </c>
      <c r="J2460" s="258">
        <v>3582.7610336825965</v>
      </c>
      <c r="K2460" s="51">
        <f t="shared" si="140"/>
        <v>2228477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1742</v>
      </c>
      <c r="E2461" s="928">
        <v>40989</v>
      </c>
      <c r="F2461" s="742" t="s">
        <v>1239</v>
      </c>
      <c r="G2461" s="49" t="s">
        <v>951</v>
      </c>
      <c r="H2461" s="917" t="s">
        <v>1710</v>
      </c>
      <c r="I2461" s="930">
        <v>1030</v>
      </c>
      <c r="J2461" s="258">
        <v>11223.027977147149</v>
      </c>
      <c r="K2461" s="51">
        <f t="shared" si="140"/>
        <v>11559719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1742</v>
      </c>
      <c r="E2462" s="928">
        <v>40989</v>
      </c>
      <c r="F2462" s="742" t="s">
        <v>953</v>
      </c>
      <c r="G2462" s="49" t="s">
        <v>954</v>
      </c>
      <c r="H2462" s="917" t="s">
        <v>1710</v>
      </c>
      <c r="I2462" s="930">
        <v>210</v>
      </c>
      <c r="J2462" s="258">
        <v>21245.018268409287</v>
      </c>
      <c r="K2462" s="51">
        <f t="shared" si="140"/>
        <v>4461454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40989</v>
      </c>
      <c r="D2463" s="48" t="s">
        <v>1742</v>
      </c>
      <c r="E2463" s="928">
        <v>40989</v>
      </c>
      <c r="F2463" s="742" t="s">
        <v>1241</v>
      </c>
      <c r="G2463" s="49" t="s">
        <v>954</v>
      </c>
      <c r="H2463" s="917" t="s">
        <v>1710</v>
      </c>
      <c r="I2463" s="930">
        <v>210</v>
      </c>
      <c r="J2463" s="258">
        <v>3974.3992207902375</v>
      </c>
      <c r="K2463" s="51">
        <f t="shared" si="140"/>
        <v>834624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40989</v>
      </c>
      <c r="D2464" s="48" t="s">
        <v>1742</v>
      </c>
      <c r="E2464" s="928">
        <v>40989</v>
      </c>
      <c r="F2464" s="742" t="s">
        <v>1208</v>
      </c>
      <c r="G2464" s="49" t="s">
        <v>956</v>
      </c>
      <c r="H2464" s="917" t="s">
        <v>1710</v>
      </c>
      <c r="I2464" s="258">
        <v>308</v>
      </c>
      <c r="J2464" s="258">
        <v>15476.070216461232</v>
      </c>
      <c r="K2464" s="51">
        <f t="shared" si="140"/>
        <v>4766630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39"/>
        <v>3</v>
      </c>
      <c r="C2465" s="48">
        <f t="shared" si="141"/>
        <v>40995</v>
      </c>
      <c r="D2465" s="48" t="s">
        <v>1742</v>
      </c>
      <c r="E2465" s="928">
        <v>40995</v>
      </c>
      <c r="F2465" s="49" t="s">
        <v>1231</v>
      </c>
      <c r="G2465" s="49" t="s">
        <v>957</v>
      </c>
      <c r="H2465" s="917" t="s">
        <v>1710</v>
      </c>
      <c r="I2465" s="258">
        <v>2261</v>
      </c>
      <c r="J2465" s="258">
        <v>4601.9775784490903</v>
      </c>
      <c r="K2465" s="51">
        <f t="shared" si="140"/>
        <v>10405071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39"/>
        <v>3</v>
      </c>
      <c r="C2466" s="48">
        <f t="shared" si="141"/>
        <v>40995</v>
      </c>
      <c r="D2466" s="48" t="s">
        <v>1742</v>
      </c>
      <c r="E2466" s="928">
        <v>40995</v>
      </c>
      <c r="F2466" s="49" t="s">
        <v>1229</v>
      </c>
      <c r="G2466" s="49" t="s">
        <v>957</v>
      </c>
      <c r="H2466" s="917" t="s">
        <v>1710</v>
      </c>
      <c r="I2466" s="258">
        <v>103</v>
      </c>
      <c r="J2466" s="258">
        <v>8881.5619577296748</v>
      </c>
      <c r="K2466" s="51">
        <f t="shared" si="140"/>
        <v>914801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57" customFormat="1" ht="15.75" customHeight="1">
      <c r="A2467" s="206" t="str">
        <f>IF(B2467&lt;&gt;"",IF(AND(B2467&gt;=_TM1,B2467&lt;=_TM2,OR(TH!L2467="1111",TH!M2467="1111")),TH!D2467,""),"")</f>
        <v/>
      </c>
      <c r="B2467" s="740">
        <f t="shared" si="139"/>
        <v>3</v>
      </c>
      <c r="C2467" s="48">
        <f t="shared" si="141"/>
        <v>40995</v>
      </c>
      <c r="D2467" s="48" t="s">
        <v>1742</v>
      </c>
      <c r="E2467" s="928">
        <v>40995</v>
      </c>
      <c r="F2467" s="49" t="s">
        <v>1230</v>
      </c>
      <c r="G2467" s="49" t="s">
        <v>957</v>
      </c>
      <c r="H2467" s="917" t="s">
        <v>1710</v>
      </c>
      <c r="I2467" s="258">
        <v>400</v>
      </c>
      <c r="J2467" s="258">
        <v>2249.0182684092852</v>
      </c>
      <c r="K2467" s="51">
        <f t="shared" si="140"/>
        <v>899607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57" customFormat="1" ht="15.75" customHeight="1">
      <c r="A2468" s="206" t="str">
        <f>IF(B2468&lt;&gt;"",IF(AND(B2468&gt;=_TM1,B2468&lt;=_TM2,OR(TH!L2468="1111",TH!M2468="1111")),TH!D2468,""),"")</f>
        <v/>
      </c>
      <c r="B2468" s="740">
        <f t="shared" si="139"/>
        <v>3</v>
      </c>
      <c r="C2468" s="48">
        <f t="shared" si="141"/>
        <v>40996</v>
      </c>
      <c r="D2468" s="48" t="s">
        <v>1742</v>
      </c>
      <c r="E2468" s="928">
        <v>40996</v>
      </c>
      <c r="F2468" s="929" t="s">
        <v>1123</v>
      </c>
      <c r="G2468" s="49" t="s">
        <v>958</v>
      </c>
      <c r="H2468" s="917" t="s">
        <v>1710</v>
      </c>
      <c r="I2468" s="258">
        <v>1000</v>
      </c>
      <c r="J2468" s="258">
        <v>7385.6182684092855</v>
      </c>
      <c r="K2468" s="51">
        <f t="shared" si="140"/>
        <v>7385618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57" customFormat="1" ht="15.75" customHeight="1">
      <c r="A2469" s="206" t="str">
        <f>IF(B2469&lt;&gt;"",IF(AND(B2469&gt;=_TM1,B2469&lt;=_TM2,OR(TH!L2469="1111",TH!M2469="1111")),TH!D2469,""),"")</f>
        <v/>
      </c>
      <c r="B2469" s="740">
        <f t="shared" si="139"/>
        <v>3</v>
      </c>
      <c r="C2469" s="48">
        <f t="shared" si="141"/>
        <v>40998</v>
      </c>
      <c r="D2469" s="48" t="s">
        <v>1742</v>
      </c>
      <c r="E2469" s="928">
        <v>40998</v>
      </c>
      <c r="F2469" s="49" t="s">
        <v>1227</v>
      </c>
      <c r="G2469" s="49" t="s">
        <v>960</v>
      </c>
      <c r="H2469" s="917" t="s">
        <v>1710</v>
      </c>
      <c r="I2469" s="258">
        <v>64</v>
      </c>
      <c r="J2469" s="258">
        <v>13907.393268409285</v>
      </c>
      <c r="K2469" s="51">
        <f t="shared" si="140"/>
        <v>890073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57" customFormat="1" ht="15.75" customHeight="1">
      <c r="A2470" s="206" t="str">
        <f>IF(B2470&lt;&gt;"",IF(AND(B2470&gt;=_TM1,B2470&lt;=_TM2,OR(TH!L2470="1111",TH!M2470="1111")),TH!D2470,""),"")</f>
        <v/>
      </c>
      <c r="B2470" s="740">
        <f t="shared" si="139"/>
        <v>3</v>
      </c>
      <c r="C2470" s="48">
        <f t="shared" si="141"/>
        <v>40998</v>
      </c>
      <c r="D2470" s="48" t="s">
        <v>1742</v>
      </c>
      <c r="E2470" s="928">
        <v>40998</v>
      </c>
      <c r="F2470" s="49" t="s">
        <v>1226</v>
      </c>
      <c r="G2470" s="49" t="s">
        <v>962</v>
      </c>
      <c r="H2470" s="917" t="s">
        <v>1710</v>
      </c>
      <c r="I2470" s="258">
        <v>253</v>
      </c>
      <c r="J2470" s="258">
        <v>4623.789019397429</v>
      </c>
      <c r="K2470" s="51">
        <f t="shared" si="140"/>
        <v>1169819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57" customFormat="1" ht="15.75" customHeight="1">
      <c r="A2471" s="206" t="str">
        <f>IF(B2471&lt;&gt;"",IF(AND(B2471&gt;=_TM1,B2471&lt;=_TM2,OR(TH!L2471="1111",TH!M2471="1111")),TH!D2471,""),"")</f>
        <v/>
      </c>
      <c r="B2471" s="740">
        <f t="shared" si="139"/>
        <v>3</v>
      </c>
      <c r="C2471" s="48">
        <f t="shared" si="141"/>
        <v>40998</v>
      </c>
      <c r="D2471" s="48" t="s">
        <v>1742</v>
      </c>
      <c r="E2471" s="928">
        <v>40998</v>
      </c>
      <c r="F2471" s="49" t="s">
        <v>1225</v>
      </c>
      <c r="G2471" s="49" t="s">
        <v>962</v>
      </c>
      <c r="H2471" s="917" t="s">
        <v>1710</v>
      </c>
      <c r="I2471" s="258">
        <v>204</v>
      </c>
      <c r="J2471" s="258">
        <v>7167.7731703700683</v>
      </c>
      <c r="K2471" s="51">
        <f t="shared" si="140"/>
        <v>1462226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57" customFormat="1" ht="15.75" customHeight="1">
      <c r="A2472" s="206" t="str">
        <f>IF(B2472&lt;&gt;"",IF(AND(B2472&gt;=_TM1,B2472&lt;=_TM2,OR(TH!L2472="1111",TH!M2472="1111")),TH!D2472,""),"")</f>
        <v/>
      </c>
      <c r="B2472" s="740">
        <f t="shared" si="139"/>
        <v>3</v>
      </c>
      <c r="C2472" s="48">
        <f t="shared" si="141"/>
        <v>40998</v>
      </c>
      <c r="D2472" s="48" t="s">
        <v>1742</v>
      </c>
      <c r="E2472" s="928">
        <v>40998</v>
      </c>
      <c r="F2472" s="49" t="s">
        <v>1224</v>
      </c>
      <c r="G2472" s="49" t="s">
        <v>962</v>
      </c>
      <c r="H2472" s="917" t="s">
        <v>1710</v>
      </c>
      <c r="I2472" s="258">
        <v>2100</v>
      </c>
      <c r="J2472" s="258">
        <v>1765.698268409285</v>
      </c>
      <c r="K2472" s="51">
        <f t="shared" si="140"/>
        <v>3707966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57" customFormat="1" ht="15.75" customHeight="1">
      <c r="A2473" s="206" t="str">
        <f>IF(B2473&lt;&gt;"",IF(AND(B2473&gt;=_TM1,B2473&lt;=_TM2,OR(TH!L2473="1111",TH!M2473="1111")),TH!D2473,""),"")</f>
        <v/>
      </c>
      <c r="B2473" s="740">
        <f t="shared" si="139"/>
        <v>3</v>
      </c>
      <c r="C2473" s="48">
        <f t="shared" si="141"/>
        <v>40998</v>
      </c>
      <c r="D2473" s="48" t="s">
        <v>1742</v>
      </c>
      <c r="E2473" s="928">
        <v>40998</v>
      </c>
      <c r="F2473" s="49" t="s">
        <v>1544</v>
      </c>
      <c r="G2473" s="49" t="s">
        <v>963</v>
      </c>
      <c r="H2473" s="917" t="s">
        <v>1710</v>
      </c>
      <c r="I2473" s="258">
        <v>350</v>
      </c>
      <c r="J2473" s="258">
        <v>11142.018268409285</v>
      </c>
      <c r="K2473" s="51">
        <f t="shared" si="140"/>
        <v>3899706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57" customFormat="1" ht="15.75" customHeight="1">
      <c r="A2474" s="206" t="str">
        <f>IF(B2474&lt;&gt;"",IF(AND(B2474&gt;=_TM1,B2474&lt;=_TM2,OR(TH!L2474="1111",TH!M2474="1111")),TH!D2474,""),"")</f>
        <v/>
      </c>
      <c r="B2474" s="740">
        <f t="shared" si="139"/>
        <v>3</v>
      </c>
      <c r="C2474" s="48">
        <f t="shared" si="141"/>
        <v>40998</v>
      </c>
      <c r="D2474" s="48" t="s">
        <v>1742</v>
      </c>
      <c r="E2474" s="928">
        <v>40998</v>
      </c>
      <c r="F2474" s="49" t="s">
        <v>1545</v>
      </c>
      <c r="G2474" s="49" t="s">
        <v>963</v>
      </c>
      <c r="H2474" s="917" t="s">
        <v>1710</v>
      </c>
      <c r="I2474" s="258">
        <v>200</v>
      </c>
      <c r="J2474" s="258">
        <v>10172.018268409285</v>
      </c>
      <c r="K2474" s="51">
        <f t="shared" si="140"/>
        <v>2034404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57" customFormat="1" ht="15.75" customHeight="1">
      <c r="A2475" s="206" t="str">
        <f>IF(B2475&lt;&gt;"",IF(AND(B2475&gt;=_TM1,B2475&lt;=_TM2,OR(TH!L2475="1111",TH!M2475="1111")),TH!D2475,""),"")</f>
        <v/>
      </c>
      <c r="B2475" s="740">
        <f t="shared" ref="B2475:B2538" si="142">IF(C2475&lt;&gt;"",MONTH(C2475),"")</f>
        <v>3</v>
      </c>
      <c r="C2475" s="48">
        <f t="shared" si="141"/>
        <v>40998</v>
      </c>
      <c r="D2475" s="48" t="s">
        <v>1742</v>
      </c>
      <c r="E2475" s="928">
        <v>40998</v>
      </c>
      <c r="F2475" s="49" t="s">
        <v>1546</v>
      </c>
      <c r="G2475" s="49" t="s">
        <v>963</v>
      </c>
      <c r="H2475" s="917" t="s">
        <v>1710</v>
      </c>
      <c r="I2475" s="258">
        <v>450</v>
      </c>
      <c r="J2475" s="258">
        <v>14230.418268409287</v>
      </c>
      <c r="K2475" s="51">
        <f t="shared" si="140"/>
        <v>6403688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7" customFormat="1" ht="15.75" customHeight="1">
      <c r="A2476" s="206" t="str">
        <f>IF(B2476&lt;&gt;"",IF(AND(B2476&gt;=_TM1,B2476&lt;=_TM2,OR(TH!L2476="1111",TH!M2476="1111")),TH!D2476,""),"")</f>
        <v/>
      </c>
      <c r="B2476" s="740">
        <f t="shared" si="142"/>
        <v>3</v>
      </c>
      <c r="C2476" s="48">
        <f t="shared" si="141"/>
        <v>40998</v>
      </c>
      <c r="D2476" s="48" t="s">
        <v>1742</v>
      </c>
      <c r="E2476" s="928">
        <v>40998</v>
      </c>
      <c r="F2476" s="49" t="s">
        <v>1538</v>
      </c>
      <c r="G2476" s="49" t="s">
        <v>963</v>
      </c>
      <c r="H2476" s="917" t="s">
        <v>1710</v>
      </c>
      <c r="I2476" s="258">
        <v>150</v>
      </c>
      <c r="J2476" s="258">
        <v>8200.3516017426191</v>
      </c>
      <c r="K2476" s="51">
        <f t="shared" si="140"/>
        <v>1230053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7" customFormat="1" ht="15.75" customHeight="1">
      <c r="A2477" s="206" t="str">
        <f>IF(B2477&lt;&gt;"",IF(AND(B2477&gt;=_TM1,B2477&lt;=_TM2,OR(TH!L2477="1111",TH!M2477="1111")),TH!D2477,""),"")</f>
        <v/>
      </c>
      <c r="B2477" s="740">
        <f t="shared" si="142"/>
        <v>3</v>
      </c>
      <c r="C2477" s="48">
        <f t="shared" si="141"/>
        <v>40998</v>
      </c>
      <c r="D2477" s="48" t="s">
        <v>1742</v>
      </c>
      <c r="E2477" s="928">
        <v>40998</v>
      </c>
      <c r="F2477" s="49" t="s">
        <v>1541</v>
      </c>
      <c r="G2477" s="49" t="s">
        <v>963</v>
      </c>
      <c r="H2477" s="917" t="s">
        <v>1710</v>
      </c>
      <c r="I2477" s="258">
        <v>90</v>
      </c>
      <c r="J2477" s="258">
        <v>8760.551601742618</v>
      </c>
      <c r="K2477" s="51">
        <f t="shared" si="140"/>
        <v>788450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7" customFormat="1" ht="15.75" customHeight="1">
      <c r="A2478" s="206" t="str">
        <f>IF(B2478&lt;&gt;"",IF(AND(B2478&gt;=_TM1,B2478&lt;=_TM2,OR(TH!L2478="1111",TH!M2478="1111")),TH!D2478,""),"")</f>
        <v/>
      </c>
      <c r="B2478" s="740">
        <f t="shared" si="142"/>
        <v>3</v>
      </c>
      <c r="C2478" s="48">
        <f t="shared" si="141"/>
        <v>40998</v>
      </c>
      <c r="D2478" s="48" t="s">
        <v>1742</v>
      </c>
      <c r="E2478" s="928">
        <v>40998</v>
      </c>
      <c r="F2478" s="49" t="s">
        <v>1505</v>
      </c>
      <c r="G2478" s="49" t="s">
        <v>963</v>
      </c>
      <c r="H2478" s="917" t="s">
        <v>1710</v>
      </c>
      <c r="I2478" s="258">
        <v>210</v>
      </c>
      <c r="J2478" s="258">
        <v>8465.3516017426191</v>
      </c>
      <c r="K2478" s="51">
        <f t="shared" si="140"/>
        <v>1777724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7" customFormat="1" ht="15.75" customHeight="1">
      <c r="A2479" s="206" t="str">
        <f>IF(B2479&lt;&gt;"",IF(AND(B2479&gt;=_TM1,B2479&lt;=_TM2,OR(TH!L2479="1111",TH!M2479="1111")),TH!D2479,""),"")</f>
        <v/>
      </c>
      <c r="B2479" s="740">
        <f t="shared" si="142"/>
        <v>3</v>
      </c>
      <c r="C2479" s="48">
        <f t="shared" si="141"/>
        <v>40998</v>
      </c>
      <c r="D2479" s="48" t="s">
        <v>1742</v>
      </c>
      <c r="E2479" s="928">
        <v>40998</v>
      </c>
      <c r="F2479" s="49" t="s">
        <v>1548</v>
      </c>
      <c r="G2479" s="49" t="s">
        <v>963</v>
      </c>
      <c r="H2479" s="917" t="s">
        <v>1710</v>
      </c>
      <c r="I2479" s="258">
        <v>27</v>
      </c>
      <c r="J2479" s="258">
        <v>16834.684935075951</v>
      </c>
      <c r="K2479" s="51">
        <f t="shared" si="140"/>
        <v>454536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7" customFormat="1" ht="15.75" customHeight="1">
      <c r="A2480" s="206" t="str">
        <f>IF(B2480&lt;&gt;"",IF(AND(B2480&gt;=_TM1,B2480&lt;=_TM2,OR(TH!L2480="1111",TH!M2480="1111")),TH!D2480,""),"")</f>
        <v/>
      </c>
      <c r="B2480" s="740">
        <f t="shared" si="142"/>
        <v>3</v>
      </c>
      <c r="C2480" s="48">
        <f t="shared" si="141"/>
        <v>40998</v>
      </c>
      <c r="D2480" s="48" t="s">
        <v>1742</v>
      </c>
      <c r="E2480" s="928">
        <v>40998</v>
      </c>
      <c r="F2480" s="49" t="s">
        <v>1517</v>
      </c>
      <c r="G2480" s="49" t="s">
        <v>963</v>
      </c>
      <c r="H2480" s="917" t="s">
        <v>1710</v>
      </c>
      <c r="I2480" s="258">
        <v>250</v>
      </c>
      <c r="J2480" s="258">
        <v>7623.8022684092857</v>
      </c>
      <c r="K2480" s="51">
        <f t="shared" si="140"/>
        <v>1905951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7" customFormat="1" ht="15.75" customHeight="1">
      <c r="A2481" s="206" t="str">
        <f>IF(B2481&lt;&gt;"",IF(AND(B2481&gt;=_TM1,B2481&lt;=_TM2,OR(TH!L2481="1111",TH!M2481="1111")),TH!D2481,""),"")</f>
        <v/>
      </c>
      <c r="B2481" s="740">
        <f t="shared" si="142"/>
        <v>3</v>
      </c>
      <c r="C2481" s="48">
        <f t="shared" si="141"/>
        <v>40998</v>
      </c>
      <c r="D2481" s="48" t="s">
        <v>1742</v>
      </c>
      <c r="E2481" s="928">
        <v>40998</v>
      </c>
      <c r="F2481" s="49" t="s">
        <v>1542</v>
      </c>
      <c r="G2481" s="49" t="s">
        <v>963</v>
      </c>
      <c r="H2481" s="917" t="s">
        <v>1710</v>
      </c>
      <c r="I2481" s="258">
        <v>100</v>
      </c>
      <c r="J2481" s="258">
        <v>11461.518268409283</v>
      </c>
      <c r="K2481" s="51">
        <f t="shared" si="140"/>
        <v>1146152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7" customFormat="1" ht="15.75" customHeight="1">
      <c r="A2482" s="206" t="str">
        <f>IF(B2482&lt;&gt;"",IF(AND(B2482&gt;=_TM1,B2482&lt;=_TM2,OR(TH!L2482="1111",TH!M2482="1111")),TH!D2482,""),"")</f>
        <v/>
      </c>
      <c r="B2482" s="740">
        <f t="shared" si="142"/>
        <v>3</v>
      </c>
      <c r="C2482" s="48">
        <f t="shared" si="141"/>
        <v>40998</v>
      </c>
      <c r="D2482" s="48" t="s">
        <v>1742</v>
      </c>
      <c r="E2482" s="928">
        <v>40998</v>
      </c>
      <c r="F2482" s="49" t="s">
        <v>1517</v>
      </c>
      <c r="G2482" s="49" t="s">
        <v>963</v>
      </c>
      <c r="H2482" s="917" t="s">
        <v>1710</v>
      </c>
      <c r="I2482" s="258">
        <v>200</v>
      </c>
      <c r="J2482" s="258">
        <v>8761.0182684092852</v>
      </c>
      <c r="K2482" s="51">
        <f t="shared" si="140"/>
        <v>1752204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7" customFormat="1" ht="15.75" customHeight="1">
      <c r="A2483" s="206" t="str">
        <f>IF(B2483&lt;&gt;"",IF(AND(B2483&gt;=_TM1,B2483&lt;=_TM2,OR(TH!L2483="1111",TH!M2483="1111")),TH!D2483,""),"")</f>
        <v/>
      </c>
      <c r="B2483" s="740">
        <f t="shared" si="142"/>
        <v>3</v>
      </c>
      <c r="C2483" s="48">
        <f t="shared" si="141"/>
        <v>40998</v>
      </c>
      <c r="D2483" s="48" t="s">
        <v>1742</v>
      </c>
      <c r="E2483" s="928">
        <v>40998</v>
      </c>
      <c r="F2483" s="49" t="s">
        <v>1547</v>
      </c>
      <c r="G2483" s="49" t="s">
        <v>963</v>
      </c>
      <c r="H2483" s="917" t="s">
        <v>1710</v>
      </c>
      <c r="I2483" s="258">
        <v>168</v>
      </c>
      <c r="J2483" s="258">
        <v>11577.988506504524</v>
      </c>
      <c r="K2483" s="51">
        <f t="shared" si="140"/>
        <v>1945102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7" customFormat="1" ht="15.75" customHeight="1">
      <c r="A2484" s="206" t="str">
        <f>IF(B2484&lt;&gt;"",IF(AND(B2484&gt;=_TM1,B2484&lt;=_TM2,OR(TH!L2484="1111",TH!M2484="1111")),TH!D2484,""),"")</f>
        <v/>
      </c>
      <c r="B2484" s="740">
        <f t="shared" si="142"/>
        <v>3</v>
      </c>
      <c r="C2484" s="48">
        <f t="shared" si="141"/>
        <v>40998</v>
      </c>
      <c r="D2484" s="48" t="s">
        <v>1742</v>
      </c>
      <c r="E2484" s="928">
        <v>40998</v>
      </c>
      <c r="F2484" s="49" t="s">
        <v>1544</v>
      </c>
      <c r="G2484" s="49" t="s">
        <v>964</v>
      </c>
      <c r="H2484" s="917" t="s">
        <v>1710</v>
      </c>
      <c r="I2484" s="258">
        <v>505</v>
      </c>
      <c r="J2484" s="258">
        <v>11486.17668425087</v>
      </c>
      <c r="K2484" s="51">
        <f t="shared" si="140"/>
        <v>5800519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7" customFormat="1" ht="15.75" customHeight="1">
      <c r="A2485" s="206" t="str">
        <f>IF(B2485&lt;&gt;"",IF(AND(B2485&gt;=_TM1,B2485&lt;=_TM2,OR(TH!L2485="1111",TH!M2485="1111")),TH!D2485,""),"")</f>
        <v/>
      </c>
      <c r="B2485" s="740">
        <f t="shared" si="142"/>
        <v>3</v>
      </c>
      <c r="C2485" s="48">
        <f t="shared" si="141"/>
        <v>40998</v>
      </c>
      <c r="D2485" s="48" t="s">
        <v>1742</v>
      </c>
      <c r="E2485" s="928">
        <v>40998</v>
      </c>
      <c r="F2485" s="49" t="s">
        <v>1545</v>
      </c>
      <c r="G2485" s="49" t="s">
        <v>964</v>
      </c>
      <c r="H2485" s="917" t="s">
        <v>1710</v>
      </c>
      <c r="I2485" s="258">
        <v>266</v>
      </c>
      <c r="J2485" s="258">
        <v>13006.025787206278</v>
      </c>
      <c r="K2485" s="51">
        <f t="shared" si="140"/>
        <v>3459603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7" customFormat="1" ht="15.75" customHeight="1">
      <c r="A2486" s="206" t="str">
        <f>IF(B2486&lt;&gt;"",IF(AND(B2486&gt;=_TM1,B2486&lt;=_TM2,OR(TH!L2486="1111",TH!M2486="1111")),TH!D2486,""),"")</f>
        <v/>
      </c>
      <c r="B2486" s="740">
        <f t="shared" si="142"/>
        <v>3</v>
      </c>
      <c r="C2486" s="48">
        <f t="shared" si="141"/>
        <v>40998</v>
      </c>
      <c r="D2486" s="48" t="s">
        <v>1742</v>
      </c>
      <c r="E2486" s="928">
        <v>40998</v>
      </c>
      <c r="F2486" s="49" t="s">
        <v>1546</v>
      </c>
      <c r="G2486" s="49" t="s">
        <v>964</v>
      </c>
      <c r="H2486" s="917" t="s">
        <v>1710</v>
      </c>
      <c r="I2486" s="258">
        <v>860</v>
      </c>
      <c r="J2486" s="258">
        <v>14466.506640502306</v>
      </c>
      <c r="K2486" s="51">
        <f t="shared" si="140"/>
        <v>12441196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7" customFormat="1" ht="15.75" customHeight="1">
      <c r="A2487" s="206" t="str">
        <f>IF(B2487&lt;&gt;"",IF(AND(B2487&gt;=_TM1,B2487&lt;=_TM2,OR(TH!L2487="1111",TH!M2487="1111")),TH!D2487,""),"")</f>
        <v/>
      </c>
      <c r="B2487" s="740">
        <f t="shared" si="142"/>
        <v>3</v>
      </c>
      <c r="C2487" s="48">
        <f t="shared" si="141"/>
        <v>40998</v>
      </c>
      <c r="D2487" s="48" t="s">
        <v>1742</v>
      </c>
      <c r="E2487" s="928">
        <v>40998</v>
      </c>
      <c r="F2487" s="49" t="s">
        <v>1223</v>
      </c>
      <c r="G2487" s="49" t="s">
        <v>965</v>
      </c>
      <c r="H2487" s="917" t="s">
        <v>1710</v>
      </c>
      <c r="I2487" s="258">
        <v>425</v>
      </c>
      <c r="J2487" s="258">
        <v>9169.1947389975194</v>
      </c>
      <c r="K2487" s="51">
        <f t="shared" si="140"/>
        <v>3896908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7" customFormat="1" ht="15.75" customHeight="1">
      <c r="A2488" s="206" t="str">
        <f>IF(B2488&lt;&gt;"",IF(AND(B2488&gt;=_TM1,B2488&lt;=_TM2,OR(TH!L2488="1111",TH!M2488="1111")),TH!D2488,""),"")</f>
        <v/>
      </c>
      <c r="B2488" s="740">
        <f t="shared" si="142"/>
        <v>3</v>
      </c>
      <c r="C2488" s="48">
        <f t="shared" si="141"/>
        <v>40998</v>
      </c>
      <c r="D2488" s="48" t="s">
        <v>1742</v>
      </c>
      <c r="E2488" s="928">
        <v>40998</v>
      </c>
      <c r="F2488" s="49" t="s">
        <v>1483</v>
      </c>
      <c r="G2488" s="49" t="s">
        <v>1563</v>
      </c>
      <c r="H2488" s="917" t="s">
        <v>1710</v>
      </c>
      <c r="I2488" s="258">
        <v>10</v>
      </c>
      <c r="J2488" s="258">
        <v>33129.01826840928</v>
      </c>
      <c r="K2488" s="51">
        <f t="shared" si="140"/>
        <v>331290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7" customFormat="1" ht="15.75" customHeight="1">
      <c r="A2489" s="206" t="str">
        <f>IF(B2489&lt;&gt;"",IF(AND(B2489&gt;=_TM1,B2489&lt;=_TM2,OR(TH!L2489="1111",TH!M2489="1111")),TH!D2489,""),"")</f>
        <v/>
      </c>
      <c r="B2489" s="740">
        <f t="shared" si="142"/>
        <v>3</v>
      </c>
      <c r="C2489" s="48">
        <f t="shared" si="141"/>
        <v>40998</v>
      </c>
      <c r="D2489" s="48" t="s">
        <v>1742</v>
      </c>
      <c r="E2489" s="928">
        <v>40998</v>
      </c>
      <c r="F2489" s="49" t="s">
        <v>1485</v>
      </c>
      <c r="G2489" s="49" t="s">
        <v>1563</v>
      </c>
      <c r="H2489" s="917" t="s">
        <v>1710</v>
      </c>
      <c r="I2489" s="258">
        <v>50</v>
      </c>
      <c r="J2489" s="258">
        <v>17854.018268409283</v>
      </c>
      <c r="K2489" s="51">
        <f t="shared" si="140"/>
        <v>892701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7" customFormat="1" ht="15.75" customHeight="1">
      <c r="A2490" s="206" t="str">
        <f>IF(B2490&lt;&gt;"",IF(AND(B2490&gt;=_TM1,B2490&lt;=_TM2,OR(TH!L2490="1111",TH!M2490="1111")),TH!D2490,""),"")</f>
        <v/>
      </c>
      <c r="B2490" s="740">
        <f t="shared" si="142"/>
        <v>3</v>
      </c>
      <c r="C2490" s="48">
        <f t="shared" si="141"/>
        <v>40998</v>
      </c>
      <c r="D2490" s="48" t="s">
        <v>1742</v>
      </c>
      <c r="E2490" s="928">
        <v>40998</v>
      </c>
      <c r="F2490" s="49" t="s">
        <v>1486</v>
      </c>
      <c r="G2490" s="49" t="s">
        <v>1563</v>
      </c>
      <c r="H2490" s="917" t="s">
        <v>1710</v>
      </c>
      <c r="I2490" s="258">
        <v>75</v>
      </c>
      <c r="J2490" s="258">
        <v>34556.018268409287</v>
      </c>
      <c r="K2490" s="51">
        <f t="shared" si="140"/>
        <v>2591701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7" customFormat="1" ht="15.75" customHeight="1">
      <c r="A2491" s="206" t="str">
        <f>IF(B2491&lt;&gt;"",IF(AND(B2491&gt;=_TM1,B2491&lt;=_TM2,OR(TH!L2491="1111",TH!M2491="1111")),TH!D2491,""),"")</f>
        <v/>
      </c>
      <c r="B2491" s="740">
        <f t="shared" si="142"/>
        <v>3</v>
      </c>
      <c r="C2491" s="48">
        <f t="shared" si="141"/>
        <v>40998</v>
      </c>
      <c r="D2491" s="48" t="s">
        <v>1742</v>
      </c>
      <c r="E2491" s="928">
        <v>40998</v>
      </c>
      <c r="F2491" s="49" t="s">
        <v>1237</v>
      </c>
      <c r="G2491" s="49" t="s">
        <v>1563</v>
      </c>
      <c r="H2491" s="917" t="s">
        <v>1710</v>
      </c>
      <c r="I2491" s="258">
        <v>150</v>
      </c>
      <c r="J2491" s="258">
        <v>28620.018268409283</v>
      </c>
      <c r="K2491" s="51">
        <f t="shared" si="140"/>
        <v>4293003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7" customFormat="1" ht="15.75" customHeight="1">
      <c r="A2492" s="206" t="str">
        <f>IF(B2492&lt;&gt;"",IF(AND(B2492&gt;=_TM1,B2492&lt;=_TM2,OR(TH!L2492="1111",TH!M2492="1111")),TH!D2492,""),"")</f>
        <v/>
      </c>
      <c r="B2492" s="740">
        <f t="shared" si="142"/>
        <v>3</v>
      </c>
      <c r="C2492" s="48">
        <f t="shared" si="141"/>
        <v>40998</v>
      </c>
      <c r="D2492" s="48" t="s">
        <v>1742</v>
      </c>
      <c r="E2492" s="928">
        <v>40998</v>
      </c>
      <c r="F2492" s="49" t="s">
        <v>1238</v>
      </c>
      <c r="G2492" s="49" t="s">
        <v>1563</v>
      </c>
      <c r="H2492" s="917" t="s">
        <v>1710</v>
      </c>
      <c r="I2492" s="258">
        <v>410</v>
      </c>
      <c r="J2492" s="258">
        <v>2127.1109513361143</v>
      </c>
      <c r="K2492" s="51">
        <f t="shared" si="140"/>
        <v>872115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7" customFormat="1" ht="15.75" customHeight="1">
      <c r="A2493" s="206" t="str">
        <f>IF(B2493&lt;&gt;"",IF(AND(B2493&gt;=_TM1,B2493&lt;=_TM2,OR(TH!L2493="1111",TH!M2493="1111")),TH!D2493,""),"")</f>
        <v/>
      </c>
      <c r="B2493" s="740">
        <f t="shared" si="142"/>
        <v>3</v>
      </c>
      <c r="C2493" s="48">
        <f t="shared" si="141"/>
        <v>40998</v>
      </c>
      <c r="D2493" s="48" t="s">
        <v>1742</v>
      </c>
      <c r="E2493" s="928">
        <v>40998</v>
      </c>
      <c r="F2493" s="49" t="s">
        <v>1487</v>
      </c>
      <c r="G2493" s="49" t="s">
        <v>1563</v>
      </c>
      <c r="H2493" s="917" t="s">
        <v>1710</v>
      </c>
      <c r="I2493" s="258">
        <v>220</v>
      </c>
      <c r="J2493" s="258">
        <v>2554.8182684092853</v>
      </c>
      <c r="K2493" s="51">
        <f t="shared" si="140"/>
        <v>562060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902" customFormat="1" ht="15.75" customHeight="1">
      <c r="A2494" s="206" t="str">
        <f>IF(B2494&lt;&gt;"",IF(AND(B2494&gt;=_TM1,B2494&lt;=_TM2,OR(TH!L2494="1111",TH!M2494="1111")),TH!D2494,""),"")</f>
        <v/>
      </c>
      <c r="B2494" s="893">
        <f t="shared" si="142"/>
        <v>4</v>
      </c>
      <c r="C2494" s="919">
        <f t="shared" si="141"/>
        <v>41003</v>
      </c>
      <c r="D2494" s="48" t="s">
        <v>1742</v>
      </c>
      <c r="E2494" s="931">
        <v>41003</v>
      </c>
      <c r="F2494" s="924" t="s">
        <v>1147</v>
      </c>
      <c r="G2494" s="924" t="s">
        <v>966</v>
      </c>
      <c r="H2494" s="922" t="s">
        <v>1710</v>
      </c>
      <c r="I2494" s="898">
        <v>500</v>
      </c>
      <c r="J2494" s="898">
        <v>10781.085999999999</v>
      </c>
      <c r="K2494" s="899">
        <f t="shared" si="140"/>
        <v>5390543</v>
      </c>
      <c r="L2494" s="920" t="s">
        <v>177</v>
      </c>
      <c r="M2494" s="920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57" customFormat="1" ht="15.75" customHeight="1">
      <c r="A2495" s="206" t="str">
        <f>IF(B2495&lt;&gt;"",IF(AND(B2495&gt;=_TM1,B2495&lt;=_TM2,OR(TH!L2495="1111",TH!M2495="1111")),TH!D2495,""),"")</f>
        <v/>
      </c>
      <c r="B2495" s="740">
        <f t="shared" si="142"/>
        <v>4</v>
      </c>
      <c r="C2495" s="48">
        <f t="shared" si="141"/>
        <v>41003</v>
      </c>
      <c r="D2495" s="48" t="s">
        <v>1742</v>
      </c>
      <c r="E2495" s="928">
        <v>41003</v>
      </c>
      <c r="F2495" s="49" t="s">
        <v>1222</v>
      </c>
      <c r="G2495" s="49" t="s">
        <v>966</v>
      </c>
      <c r="H2495" s="917" t="s">
        <v>1710</v>
      </c>
      <c r="I2495" s="258">
        <v>200</v>
      </c>
      <c r="J2495" s="258">
        <v>7207.665</v>
      </c>
      <c r="K2495" s="51">
        <f t="shared" si="140"/>
        <v>1441533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57" customFormat="1" ht="15.75" customHeight="1">
      <c r="A2496" s="206" t="str">
        <f>IF(B2496&lt;&gt;"",IF(AND(B2496&gt;=_TM1,B2496&lt;=_TM2,OR(TH!L2496="1111",TH!M2496="1111")),TH!D2496,""),"")</f>
        <v/>
      </c>
      <c r="B2496" s="740">
        <f t="shared" si="142"/>
        <v>4</v>
      </c>
      <c r="C2496" s="48">
        <f t="shared" si="141"/>
        <v>41003</v>
      </c>
      <c r="D2496" s="48" t="s">
        <v>1742</v>
      </c>
      <c r="E2496" s="928">
        <v>41003</v>
      </c>
      <c r="F2496" s="49" t="s">
        <v>1221</v>
      </c>
      <c r="G2496" s="49" t="s">
        <v>967</v>
      </c>
      <c r="H2496" s="917" t="s">
        <v>1710</v>
      </c>
      <c r="I2496" s="258">
        <v>507</v>
      </c>
      <c r="J2496" s="258">
        <v>7125.5739644970417</v>
      </c>
      <c r="K2496" s="51">
        <f t="shared" si="140"/>
        <v>3612666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57" customFormat="1" ht="15.75" customHeight="1">
      <c r="A2497" s="206" t="str">
        <f>IF(B2497&lt;&gt;"",IF(AND(B2497&gt;=_TM1,B2497&lt;=_TM2,OR(TH!L2497="1111",TH!M2497="1111")),TH!D2497,""),"")</f>
        <v/>
      </c>
      <c r="B2497" s="740">
        <f t="shared" si="142"/>
        <v>4</v>
      </c>
      <c r="C2497" s="48">
        <f t="shared" si="141"/>
        <v>41004</v>
      </c>
      <c r="D2497" s="48" t="s">
        <v>1742</v>
      </c>
      <c r="E2497" s="928">
        <v>41004</v>
      </c>
      <c r="F2497" s="49" t="s">
        <v>1159</v>
      </c>
      <c r="G2497" s="49" t="s">
        <v>968</v>
      </c>
      <c r="H2497" s="917" t="s">
        <v>1710</v>
      </c>
      <c r="I2497" s="258">
        <v>1488</v>
      </c>
      <c r="J2497" s="258">
        <v>9573.4569892473119</v>
      </c>
      <c r="K2497" s="51">
        <f t="shared" si="140"/>
        <v>14245304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57" customFormat="1" ht="15.75" customHeight="1">
      <c r="A2498" s="206" t="str">
        <f>IF(B2498&lt;&gt;"",IF(AND(B2498&gt;=_TM1,B2498&lt;=_TM2,OR(TH!L2498="1111",TH!M2498="1111")),TH!D2498,""),"")</f>
        <v/>
      </c>
      <c r="B2498" s="740">
        <f t="shared" si="142"/>
        <v>4</v>
      </c>
      <c r="C2498" s="48">
        <f t="shared" si="141"/>
        <v>41009</v>
      </c>
      <c r="D2498" s="48" t="s">
        <v>1742</v>
      </c>
      <c r="E2498" s="928">
        <v>41009</v>
      </c>
      <c r="F2498" s="929" t="s">
        <v>1123</v>
      </c>
      <c r="G2498" s="49" t="s">
        <v>969</v>
      </c>
      <c r="H2498" s="917" t="s">
        <v>1710</v>
      </c>
      <c r="I2498" s="258">
        <v>420</v>
      </c>
      <c r="J2498" s="258">
        <v>7910.2261904761908</v>
      </c>
      <c r="K2498" s="51">
        <f t="shared" si="140"/>
        <v>3322295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57" customFormat="1" ht="15.75" customHeight="1">
      <c r="A2499" s="206" t="str">
        <f>IF(B2499&lt;&gt;"",IF(AND(B2499&gt;=_TM1,B2499&lt;=_TM2,OR(TH!L2499="1111",TH!M2499="1111")),TH!D2499,""),"")</f>
        <v/>
      </c>
      <c r="B2499" s="740">
        <f t="shared" si="142"/>
        <v>4</v>
      </c>
      <c r="C2499" s="48">
        <f t="shared" si="141"/>
        <v>41009</v>
      </c>
      <c r="D2499" s="48" t="s">
        <v>1742</v>
      </c>
      <c r="E2499" s="928">
        <v>41009</v>
      </c>
      <c r="F2499" s="49" t="s">
        <v>1220</v>
      </c>
      <c r="G2499" s="49" t="s">
        <v>969</v>
      </c>
      <c r="H2499" s="917" t="s">
        <v>1710</v>
      </c>
      <c r="I2499" s="258">
        <v>412</v>
      </c>
      <c r="J2499" s="258">
        <v>7505.8980582524273</v>
      </c>
      <c r="K2499" s="51">
        <f t="shared" si="140"/>
        <v>3092430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57" customFormat="1" ht="15.75" customHeight="1">
      <c r="A2500" s="206" t="str">
        <f>IF(B2500&lt;&gt;"",IF(AND(B2500&gt;=_TM1,B2500&lt;=_TM2,OR(TH!L2500="1111",TH!M2500="1111")),TH!D2500,""),"")</f>
        <v/>
      </c>
      <c r="B2500" s="740">
        <f t="shared" si="142"/>
        <v>4</v>
      </c>
      <c r="C2500" s="48">
        <f t="shared" si="141"/>
        <v>41009</v>
      </c>
      <c r="D2500" s="48" t="s">
        <v>1742</v>
      </c>
      <c r="E2500" s="928">
        <v>41009</v>
      </c>
      <c r="F2500" s="49" t="s">
        <v>1219</v>
      </c>
      <c r="G2500" s="49" t="s">
        <v>970</v>
      </c>
      <c r="H2500" s="917" t="s">
        <v>1710</v>
      </c>
      <c r="I2500" s="258">
        <v>1000</v>
      </c>
      <c r="J2500" s="258">
        <v>2373.165</v>
      </c>
      <c r="K2500" s="51">
        <f t="shared" si="140"/>
        <v>2373165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57" customFormat="1" ht="15.75" customHeight="1">
      <c r="A2501" s="206" t="str">
        <f>IF(B2501&lt;&gt;"",IF(AND(B2501&gt;=_TM1,B2501&lt;=_TM2,OR(TH!L2501="1111",TH!M2501="1111")),TH!D2501,""),"")</f>
        <v/>
      </c>
      <c r="B2501" s="740">
        <f t="shared" si="142"/>
        <v>4</v>
      </c>
      <c r="C2501" s="48">
        <f t="shared" si="141"/>
        <v>41009</v>
      </c>
      <c r="D2501" s="48" t="s">
        <v>1742</v>
      </c>
      <c r="E2501" s="928">
        <v>41009</v>
      </c>
      <c r="F2501" s="49" t="s">
        <v>1218</v>
      </c>
      <c r="G2501" s="49" t="s">
        <v>970</v>
      </c>
      <c r="H2501" s="917" t="s">
        <v>1710</v>
      </c>
      <c r="I2501" s="258">
        <v>1500</v>
      </c>
      <c r="J2501" s="258">
        <v>1317.9433333333334</v>
      </c>
      <c r="K2501" s="51">
        <f t="shared" si="140"/>
        <v>1976915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57" customFormat="1" ht="15.75" customHeight="1">
      <c r="A2502" s="206" t="str">
        <f>IF(B2502&lt;&gt;"",IF(AND(B2502&gt;=_TM1,B2502&lt;=_TM2,OR(TH!L2502="1111",TH!M2502="1111")),TH!D2502,""),"")</f>
        <v/>
      </c>
      <c r="B2502" s="740">
        <f t="shared" si="142"/>
        <v>4</v>
      </c>
      <c r="C2502" s="48">
        <f t="shared" si="141"/>
        <v>41010</v>
      </c>
      <c r="D2502" s="48" t="s">
        <v>1742</v>
      </c>
      <c r="E2502" s="928">
        <v>41010</v>
      </c>
      <c r="F2502" s="49" t="s">
        <v>1216</v>
      </c>
      <c r="G2502" s="49" t="s">
        <v>971</v>
      </c>
      <c r="H2502" s="917" t="s">
        <v>1710</v>
      </c>
      <c r="I2502" s="258">
        <v>85</v>
      </c>
      <c r="J2502" s="258">
        <v>15902.023529411765</v>
      </c>
      <c r="K2502" s="51">
        <f t="shared" ref="K2502:K2507" si="143">ROUND(I2502*J2502,0)</f>
        <v>1351672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57" customFormat="1" ht="15.75" customHeight="1">
      <c r="A2503" s="206" t="str">
        <f>IF(B2503&lt;&gt;"",IF(AND(B2503&gt;=_TM1,B2503&lt;=_TM2,OR(TH!L2503="1111",TH!M2503="1111")),TH!D2503,""),"")</f>
        <v/>
      </c>
      <c r="B2503" s="740">
        <f t="shared" si="142"/>
        <v>4</v>
      </c>
      <c r="C2503" s="48">
        <f t="shared" si="141"/>
        <v>41016</v>
      </c>
      <c r="D2503" s="48" t="s">
        <v>1742</v>
      </c>
      <c r="E2503" s="928">
        <v>41016</v>
      </c>
      <c r="F2503" s="49" t="s">
        <v>1215</v>
      </c>
      <c r="G2503" s="49" t="s">
        <v>972</v>
      </c>
      <c r="H2503" s="917" t="s">
        <v>1710</v>
      </c>
      <c r="I2503" s="258">
        <v>940</v>
      </c>
      <c r="J2503" s="258">
        <v>9369.5393617021273</v>
      </c>
      <c r="K2503" s="51">
        <f t="shared" si="143"/>
        <v>8807367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57" customFormat="1" ht="15.75" customHeight="1">
      <c r="A2504" s="206" t="str">
        <f>IF(B2504&lt;&gt;"",IF(AND(B2504&gt;=_TM1,B2504&lt;=_TM2,OR(TH!L2504="1111",TH!M2504="1111")),TH!D2504,""),"")</f>
        <v/>
      </c>
      <c r="B2504" s="740">
        <f t="shared" si="142"/>
        <v>4</v>
      </c>
      <c r="C2504" s="48">
        <f t="shared" si="141"/>
        <v>41016</v>
      </c>
      <c r="D2504" s="48" t="s">
        <v>1742</v>
      </c>
      <c r="E2504" s="928">
        <v>41016</v>
      </c>
      <c r="F2504" s="49" t="s">
        <v>1565</v>
      </c>
      <c r="G2504" s="49" t="s">
        <v>1564</v>
      </c>
      <c r="H2504" s="917" t="s">
        <v>1710</v>
      </c>
      <c r="I2504" s="258">
        <v>146</v>
      </c>
      <c r="J2504" s="258">
        <v>16796.64383561644</v>
      </c>
      <c r="K2504" s="51">
        <f t="shared" si="143"/>
        <v>2452310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57" customFormat="1" ht="15.75" customHeight="1">
      <c r="A2505" s="206" t="str">
        <f>IF(B2505&lt;&gt;"",IF(AND(B2505&gt;=_TM1,B2505&lt;=_TM2,OR(TH!L2505="1111",TH!M2505="1111")),TH!D2505,""),"")</f>
        <v/>
      </c>
      <c r="B2505" s="740">
        <f t="shared" si="142"/>
        <v>4</v>
      </c>
      <c r="C2505" s="48">
        <f t="shared" si="141"/>
        <v>41016</v>
      </c>
      <c r="D2505" s="48" t="s">
        <v>1742</v>
      </c>
      <c r="E2505" s="928">
        <v>41016</v>
      </c>
      <c r="F2505" s="49" t="s">
        <v>1566</v>
      </c>
      <c r="G2505" s="49" t="s">
        <v>1564</v>
      </c>
      <c r="H2505" s="917" t="s">
        <v>1710</v>
      </c>
      <c r="I2505" s="258">
        <v>97</v>
      </c>
      <c r="J2505" s="258">
        <v>31915.577319587628</v>
      </c>
      <c r="K2505" s="51">
        <f t="shared" si="143"/>
        <v>3095811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57" customFormat="1" ht="15.75" customHeight="1">
      <c r="A2506" s="206" t="str">
        <f>IF(B2506&lt;&gt;"",IF(AND(B2506&gt;=_TM1,B2506&lt;=_TM2,OR(TH!L2506="1111",TH!M2506="1111")),TH!D2506,""),"")</f>
        <v/>
      </c>
      <c r="B2506" s="740">
        <f t="shared" si="142"/>
        <v>4</v>
      </c>
      <c r="C2506" s="48">
        <f t="shared" si="141"/>
        <v>41016</v>
      </c>
      <c r="D2506" s="48" t="s">
        <v>1742</v>
      </c>
      <c r="E2506" s="928">
        <v>41016</v>
      </c>
      <c r="F2506" s="927" t="s">
        <v>1567</v>
      </c>
      <c r="G2506" s="49" t="s">
        <v>1564</v>
      </c>
      <c r="H2506" s="917" t="s">
        <v>1710</v>
      </c>
      <c r="I2506" s="258">
        <v>201</v>
      </c>
      <c r="J2506" s="258">
        <v>16844.487562189053</v>
      </c>
      <c r="K2506" s="51">
        <f t="shared" si="143"/>
        <v>3385742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57" customFormat="1" ht="15.75" customHeight="1">
      <c r="A2507" s="206" t="str">
        <f>IF(B2507&lt;&gt;"",IF(AND(B2507&gt;=_TM1,B2507&lt;=_TM2,OR(TH!L2507="1111",TH!M2507="1111")),TH!D2507,""),"")</f>
        <v/>
      </c>
      <c r="B2507" s="740">
        <f t="shared" si="142"/>
        <v>4</v>
      </c>
      <c r="C2507" s="48">
        <f t="shared" si="141"/>
        <v>41016</v>
      </c>
      <c r="D2507" s="48" t="s">
        <v>1742</v>
      </c>
      <c r="E2507" s="928">
        <v>41016</v>
      </c>
      <c r="F2507" s="49" t="s">
        <v>1214</v>
      </c>
      <c r="G2507" s="49" t="s">
        <v>973</v>
      </c>
      <c r="H2507" s="917" t="s">
        <v>1710</v>
      </c>
      <c r="I2507" s="258">
        <v>110</v>
      </c>
      <c r="J2507" s="258">
        <v>30349.963636363635</v>
      </c>
      <c r="K2507" s="51">
        <f t="shared" si="143"/>
        <v>3338496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57" customFormat="1" ht="15.75" customHeight="1">
      <c r="A2508" s="206" t="str">
        <f>IF(B2508&lt;&gt;"",IF(AND(B2508&gt;=_TM1,B2508&lt;=_TM2,OR(TH!L2508="1111",TH!M2508="1111")),TH!D2508,""),"")</f>
        <v/>
      </c>
      <c r="B2508" s="740">
        <f t="shared" si="142"/>
        <v>4</v>
      </c>
      <c r="C2508" s="48">
        <f t="shared" si="141"/>
        <v>41016</v>
      </c>
      <c r="D2508" s="48" t="s">
        <v>1742</v>
      </c>
      <c r="E2508" s="928">
        <v>41016</v>
      </c>
      <c r="F2508" s="49" t="s">
        <v>1148</v>
      </c>
      <c r="G2508" s="49" t="s">
        <v>973</v>
      </c>
      <c r="H2508" s="917" t="s">
        <v>1710</v>
      </c>
      <c r="I2508" s="258">
        <v>85</v>
      </c>
      <c r="J2508" s="258">
        <v>46043.141176470592</v>
      </c>
      <c r="K2508" s="51">
        <f t="shared" ref="K2508:K2571" si="144">ROUND(I2508*J2508,0)</f>
        <v>3913667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57" customFormat="1" ht="15.75" customHeight="1">
      <c r="A2509" s="206" t="str">
        <f>IF(B2509&lt;&gt;"",IF(AND(B2509&gt;=_TM1,B2509&lt;=_TM2,OR(TH!L2509="1111",TH!M2509="1111")),TH!D2509,""),"")</f>
        <v/>
      </c>
      <c r="B2509" s="740">
        <f t="shared" si="142"/>
        <v>4</v>
      </c>
      <c r="C2509" s="48">
        <f t="shared" si="141"/>
        <v>41016</v>
      </c>
      <c r="D2509" s="48" t="s">
        <v>1742</v>
      </c>
      <c r="E2509" s="928">
        <v>41016</v>
      </c>
      <c r="F2509" s="49" t="s">
        <v>974</v>
      </c>
      <c r="G2509" s="49" t="s">
        <v>973</v>
      </c>
      <c r="H2509" s="917" t="s">
        <v>1710</v>
      </c>
      <c r="I2509" s="258">
        <v>150</v>
      </c>
      <c r="J2509" s="258">
        <v>16303.866666666667</v>
      </c>
      <c r="K2509" s="51">
        <f t="shared" si="144"/>
        <v>2445580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57" customFormat="1" ht="15.75" customHeight="1">
      <c r="A2510" s="206" t="str">
        <f>IF(B2510&lt;&gt;"",IF(AND(B2510&gt;=_TM1,B2510&lt;=_TM2,OR(TH!L2510="1111",TH!M2510="1111")),TH!D2510,""),"")</f>
        <v/>
      </c>
      <c r="B2510" s="740">
        <f t="shared" si="142"/>
        <v>4</v>
      </c>
      <c r="C2510" s="48">
        <f t="shared" si="141"/>
        <v>41016</v>
      </c>
      <c r="D2510" s="48" t="s">
        <v>1742</v>
      </c>
      <c r="E2510" s="928">
        <v>41016</v>
      </c>
      <c r="F2510" s="49" t="s">
        <v>1213</v>
      </c>
      <c r="G2510" s="49" t="s">
        <v>973</v>
      </c>
      <c r="H2510" s="917" t="s">
        <v>1710</v>
      </c>
      <c r="I2510" s="258">
        <v>91</v>
      </c>
      <c r="J2510" s="258">
        <v>24631.967032967033</v>
      </c>
      <c r="K2510" s="51">
        <f t="shared" si="144"/>
        <v>2241509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57" customFormat="1" ht="15.75" customHeight="1">
      <c r="A2511" s="206" t="str">
        <f>IF(B2511&lt;&gt;"",IF(AND(B2511&gt;=_TM1,B2511&lt;=_TM2,OR(TH!L2511="1111",TH!M2511="1111")),TH!D2511,""),"")</f>
        <v/>
      </c>
      <c r="B2511" s="740">
        <f t="shared" si="142"/>
        <v>4</v>
      </c>
      <c r="C2511" s="48">
        <f t="shared" si="141"/>
        <v>41020</v>
      </c>
      <c r="D2511" s="48" t="s">
        <v>1742</v>
      </c>
      <c r="E2511" s="928">
        <v>41020</v>
      </c>
      <c r="F2511" s="927" t="s">
        <v>1212</v>
      </c>
      <c r="G2511" s="49" t="s">
        <v>975</v>
      </c>
      <c r="H2511" s="917" t="s">
        <v>1710</v>
      </c>
      <c r="I2511" s="258">
        <v>400</v>
      </c>
      <c r="J2511" s="258">
        <v>2588.59</v>
      </c>
      <c r="K2511" s="51">
        <f t="shared" si="144"/>
        <v>1035436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57" customFormat="1" ht="15.75" customHeight="1">
      <c r="A2512" s="206" t="str">
        <f>IF(B2512&lt;&gt;"",IF(AND(B2512&gt;=_TM1,B2512&lt;=_TM2,OR(TH!L2512="1111",TH!M2512="1111")),TH!D2512,""),"")</f>
        <v/>
      </c>
      <c r="B2512" s="740">
        <f t="shared" si="142"/>
        <v>4</v>
      </c>
      <c r="C2512" s="48">
        <f t="shared" ref="C2512:C2575" si="145">E2512</f>
        <v>41023</v>
      </c>
      <c r="D2512" s="48" t="s">
        <v>1742</v>
      </c>
      <c r="E2512" s="928">
        <v>41023</v>
      </c>
      <c r="F2512" s="929" t="s">
        <v>1211</v>
      </c>
      <c r="G2512" s="49" t="s">
        <v>976</v>
      </c>
      <c r="H2512" s="917" t="s">
        <v>1710</v>
      </c>
      <c r="I2512" s="258">
        <v>480</v>
      </c>
      <c r="J2512" s="258">
        <v>5653.9645833333334</v>
      </c>
      <c r="K2512" s="51">
        <f t="shared" si="144"/>
        <v>2713903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57" customFormat="1" ht="15.75" customHeight="1">
      <c r="A2513" s="206" t="str">
        <f>IF(B2513&lt;&gt;"",IF(AND(B2513&gt;=_TM1,B2513&lt;=_TM2,OR(TH!L2513="1111",TH!M2513="1111")),TH!D2513,""),"")</f>
        <v/>
      </c>
      <c r="B2513" s="740">
        <f t="shared" si="142"/>
        <v>4</v>
      </c>
      <c r="C2513" s="48">
        <f t="shared" si="145"/>
        <v>41023</v>
      </c>
      <c r="D2513" s="48" t="s">
        <v>1742</v>
      </c>
      <c r="E2513" s="928">
        <v>41023</v>
      </c>
      <c r="F2513" s="49" t="s">
        <v>978</v>
      </c>
      <c r="G2513" s="49" t="s">
        <v>976</v>
      </c>
      <c r="H2513" s="917" t="s">
        <v>1710</v>
      </c>
      <c r="I2513" s="258">
        <v>933</v>
      </c>
      <c r="J2513" s="258">
        <v>6578.9528403001068</v>
      </c>
      <c r="K2513" s="51">
        <f t="shared" si="144"/>
        <v>6138163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57" customFormat="1" ht="15.75" customHeight="1">
      <c r="A2514" s="206" t="str">
        <f>IF(B2514&lt;&gt;"",IF(AND(B2514&gt;=_TM1,B2514&lt;=_TM2,OR(TH!L2514="1111",TH!M2514="1111")),TH!D2514,""),"")</f>
        <v/>
      </c>
      <c r="B2514" s="740">
        <f t="shared" si="142"/>
        <v>4</v>
      </c>
      <c r="C2514" s="48">
        <f t="shared" si="145"/>
        <v>41023</v>
      </c>
      <c r="D2514" s="48" t="s">
        <v>1742</v>
      </c>
      <c r="E2514" s="928">
        <v>41023</v>
      </c>
      <c r="F2514" s="742" t="s">
        <v>1210</v>
      </c>
      <c r="G2514" s="49" t="s">
        <v>979</v>
      </c>
      <c r="H2514" s="917" t="s">
        <v>1710</v>
      </c>
      <c r="I2514" s="258">
        <v>500</v>
      </c>
      <c r="J2514" s="258">
        <v>5734.1660000000002</v>
      </c>
      <c r="K2514" s="51">
        <f t="shared" si="144"/>
        <v>2867083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57" customFormat="1" ht="15.75" customHeight="1">
      <c r="A2515" s="206" t="str">
        <f>IF(B2515&lt;&gt;"",IF(AND(B2515&gt;=_TM1,B2515&lt;=_TM2,OR(TH!L2515="1111",TH!M2515="1111")),TH!D2515,""),"")</f>
        <v/>
      </c>
      <c r="B2515" s="740">
        <f t="shared" si="142"/>
        <v>4</v>
      </c>
      <c r="C2515" s="48">
        <f t="shared" si="145"/>
        <v>41025</v>
      </c>
      <c r="D2515" s="48" t="s">
        <v>1742</v>
      </c>
      <c r="E2515" s="928">
        <v>41025</v>
      </c>
      <c r="F2515" s="49" t="s">
        <v>1071</v>
      </c>
      <c r="G2515" s="49" t="s">
        <v>980</v>
      </c>
      <c r="H2515" s="917" t="s">
        <v>1710</v>
      </c>
      <c r="I2515" s="258">
        <v>190</v>
      </c>
      <c r="J2515" s="258">
        <v>5897.226315789474</v>
      </c>
      <c r="K2515" s="51">
        <f t="shared" si="144"/>
        <v>1120473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57" customFormat="1" ht="15.75" customHeight="1">
      <c r="A2516" s="206" t="str">
        <f>IF(B2516&lt;&gt;"",IF(AND(B2516&gt;=_TM1,B2516&lt;=_TM2,OR(TH!L2516="1111",TH!M2516="1111")),TH!D2516,""),"")</f>
        <v/>
      </c>
      <c r="B2516" s="740">
        <f t="shared" si="142"/>
        <v>4</v>
      </c>
      <c r="C2516" s="48">
        <f t="shared" si="145"/>
        <v>41025</v>
      </c>
      <c r="D2516" s="48" t="s">
        <v>1742</v>
      </c>
      <c r="E2516" s="928">
        <v>41025</v>
      </c>
      <c r="F2516" s="49" t="s">
        <v>1072</v>
      </c>
      <c r="G2516" s="49" t="s">
        <v>980</v>
      </c>
      <c r="H2516" s="917" t="s">
        <v>1710</v>
      </c>
      <c r="I2516" s="258">
        <v>712</v>
      </c>
      <c r="J2516" s="258">
        <v>6581.1980337078649</v>
      </c>
      <c r="K2516" s="51">
        <f t="shared" si="144"/>
        <v>4685813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57" customFormat="1" ht="15.75" customHeight="1">
      <c r="A2517" s="206" t="str">
        <f>IF(B2517&lt;&gt;"",IF(AND(B2517&gt;=_TM1,B2517&lt;=_TM2,OR(TH!L2517="1111",TH!M2517="1111")),TH!D2517,""),"")</f>
        <v/>
      </c>
      <c r="B2517" s="740">
        <f t="shared" si="142"/>
        <v>4</v>
      </c>
      <c r="C2517" s="48">
        <f t="shared" si="145"/>
        <v>41025</v>
      </c>
      <c r="D2517" s="48" t="s">
        <v>1742</v>
      </c>
      <c r="E2517" s="928">
        <v>41025</v>
      </c>
      <c r="F2517" s="49" t="s">
        <v>1480</v>
      </c>
      <c r="G2517" s="49" t="s">
        <v>1568</v>
      </c>
      <c r="H2517" s="917" t="s">
        <v>1710</v>
      </c>
      <c r="I2517" s="258">
        <v>75</v>
      </c>
      <c r="J2517" s="258">
        <v>41277.96</v>
      </c>
      <c r="K2517" s="51">
        <f t="shared" si="144"/>
        <v>3095847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57" customFormat="1" ht="15.75" customHeight="1">
      <c r="A2518" s="206" t="str">
        <f>IF(B2518&lt;&gt;"",IF(AND(B2518&gt;=_TM1,B2518&lt;=_TM2,OR(TH!L2518="1111",TH!M2518="1111")),TH!D2518,""),"")</f>
        <v/>
      </c>
      <c r="B2518" s="740">
        <f t="shared" si="142"/>
        <v>4</v>
      </c>
      <c r="C2518" s="48">
        <f t="shared" si="145"/>
        <v>41025</v>
      </c>
      <c r="D2518" s="48" t="s">
        <v>1742</v>
      </c>
      <c r="E2518" s="928">
        <v>41025</v>
      </c>
      <c r="F2518" s="49" t="s">
        <v>1481</v>
      </c>
      <c r="G2518" s="49" t="s">
        <v>1568</v>
      </c>
      <c r="H2518" s="917" t="s">
        <v>1710</v>
      </c>
      <c r="I2518" s="258">
        <v>150</v>
      </c>
      <c r="J2518" s="258">
        <v>24578.233333333334</v>
      </c>
      <c r="K2518" s="51">
        <f t="shared" si="144"/>
        <v>3686735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57" customFormat="1" ht="15.75" customHeight="1">
      <c r="A2519" s="206" t="str">
        <f>IF(B2519&lt;&gt;"",IF(AND(B2519&gt;=_TM1,B2519&lt;=_TM2,OR(TH!L2519="1111",TH!M2519="1111")),TH!D2519,""),"")</f>
        <v/>
      </c>
      <c r="B2519" s="740">
        <f t="shared" si="142"/>
        <v>4</v>
      </c>
      <c r="C2519" s="48">
        <f t="shared" si="145"/>
        <v>41025</v>
      </c>
      <c r="D2519" s="48" t="s">
        <v>1742</v>
      </c>
      <c r="E2519" s="928">
        <v>41025</v>
      </c>
      <c r="F2519" s="49" t="s">
        <v>1482</v>
      </c>
      <c r="G2519" s="49" t="s">
        <v>1568</v>
      </c>
      <c r="H2519" s="917" t="s">
        <v>1710</v>
      </c>
      <c r="I2519" s="258">
        <v>100</v>
      </c>
      <c r="J2519" s="258">
        <v>42257.97</v>
      </c>
      <c r="K2519" s="51">
        <f t="shared" si="144"/>
        <v>4225797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57" customFormat="1" ht="15.75" customHeight="1">
      <c r="A2520" s="206" t="str">
        <f>IF(B2520&lt;&gt;"",IF(AND(B2520&gt;=_TM1,B2520&lt;=_TM2,OR(TH!L2520="1111",TH!M2520="1111")),TH!D2520,""),"")</f>
        <v/>
      </c>
      <c r="B2520" s="740">
        <f t="shared" si="142"/>
        <v>4</v>
      </c>
      <c r="C2520" s="48">
        <f t="shared" si="145"/>
        <v>41025</v>
      </c>
      <c r="D2520" s="48" t="s">
        <v>1742</v>
      </c>
      <c r="E2520" s="928">
        <v>41025</v>
      </c>
      <c r="F2520" s="49" t="s">
        <v>1483</v>
      </c>
      <c r="G2520" s="49" t="s">
        <v>1568</v>
      </c>
      <c r="H2520" s="917" t="s">
        <v>1710</v>
      </c>
      <c r="I2520" s="258">
        <v>140</v>
      </c>
      <c r="J2520" s="258">
        <v>34669.964285714283</v>
      </c>
      <c r="K2520" s="51">
        <f t="shared" si="144"/>
        <v>4853795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57" customFormat="1" ht="15.75" customHeight="1">
      <c r="A2521" s="206" t="str">
        <f>IF(B2521&lt;&gt;"",IF(AND(B2521&gt;=_TM1,B2521&lt;=_TM2,OR(TH!L2521="1111",TH!M2521="1111")),TH!D2521,""),"")</f>
        <v/>
      </c>
      <c r="B2521" s="740">
        <f t="shared" si="142"/>
        <v>4</v>
      </c>
      <c r="C2521" s="48">
        <f t="shared" si="145"/>
        <v>41025</v>
      </c>
      <c r="D2521" s="48" t="s">
        <v>1742</v>
      </c>
      <c r="E2521" s="928">
        <v>41025</v>
      </c>
      <c r="F2521" s="49" t="s">
        <v>1484</v>
      </c>
      <c r="G2521" s="49" t="s">
        <v>1568</v>
      </c>
      <c r="H2521" s="917" t="s">
        <v>1710</v>
      </c>
      <c r="I2521" s="258">
        <v>210</v>
      </c>
      <c r="J2521" s="258">
        <v>26504.347619047618</v>
      </c>
      <c r="K2521" s="51">
        <f t="shared" si="144"/>
        <v>5565913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57" customFormat="1" ht="15.75" customHeight="1">
      <c r="A2522" s="206" t="str">
        <f>IF(B2522&lt;&gt;"",IF(AND(B2522&gt;=_TM1,B2522&lt;=_TM2,OR(TH!L2522="1111",TH!M2522="1111")),TH!D2522,""),"")</f>
        <v/>
      </c>
      <c r="B2522" s="740">
        <f t="shared" si="142"/>
        <v>4</v>
      </c>
      <c r="C2522" s="48">
        <f t="shared" si="145"/>
        <v>41025</v>
      </c>
      <c r="D2522" s="48" t="s">
        <v>1742</v>
      </c>
      <c r="E2522" s="928">
        <v>41025</v>
      </c>
      <c r="F2522" s="49" t="s">
        <v>1485</v>
      </c>
      <c r="G2522" s="49" t="s">
        <v>1568</v>
      </c>
      <c r="H2522" s="917" t="s">
        <v>1710</v>
      </c>
      <c r="I2522" s="258">
        <v>328</v>
      </c>
      <c r="J2522" s="258">
        <v>18471.72256097561</v>
      </c>
      <c r="K2522" s="51">
        <f t="shared" si="144"/>
        <v>6058725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57" customFormat="1" ht="15.75" customHeight="1">
      <c r="A2523" s="206" t="str">
        <f>IF(B2523&lt;&gt;"",IF(AND(B2523&gt;=_TM1,B2523&lt;=_TM2,OR(TH!L2523="1111",TH!M2523="1111")),TH!D2523,""),"")</f>
        <v/>
      </c>
      <c r="B2523" s="740">
        <f t="shared" si="142"/>
        <v>4</v>
      </c>
      <c r="C2523" s="48">
        <f t="shared" si="145"/>
        <v>41025</v>
      </c>
      <c r="D2523" s="48" t="s">
        <v>1742</v>
      </c>
      <c r="E2523" s="928">
        <v>41025</v>
      </c>
      <c r="F2523" s="49" t="s">
        <v>1113</v>
      </c>
      <c r="G2523" s="49" t="s">
        <v>1568</v>
      </c>
      <c r="H2523" s="917" t="s">
        <v>1710</v>
      </c>
      <c r="I2523" s="258">
        <v>500</v>
      </c>
      <c r="J2523" s="258">
        <v>1810.066</v>
      </c>
      <c r="K2523" s="51">
        <f t="shared" si="144"/>
        <v>905033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57" customFormat="1" ht="15.75" customHeight="1">
      <c r="A2524" s="206" t="str">
        <f>IF(B2524&lt;&gt;"",IF(AND(B2524&gt;=_TM1,B2524&lt;=_TM2,OR(TH!L2524="1111",TH!M2524="1111")),TH!D2524,""),"")</f>
        <v/>
      </c>
      <c r="B2524" s="740">
        <f t="shared" si="142"/>
        <v>4</v>
      </c>
      <c r="C2524" s="48">
        <f t="shared" si="145"/>
        <v>41025</v>
      </c>
      <c r="D2524" s="48" t="s">
        <v>1742</v>
      </c>
      <c r="E2524" s="928">
        <v>41025</v>
      </c>
      <c r="F2524" s="49" t="s">
        <v>1486</v>
      </c>
      <c r="G2524" s="49" t="s">
        <v>1568</v>
      </c>
      <c r="H2524" s="917" t="s">
        <v>1710</v>
      </c>
      <c r="I2524" s="258">
        <v>150</v>
      </c>
      <c r="J2524" s="258">
        <v>29161.966666666667</v>
      </c>
      <c r="K2524" s="51">
        <f t="shared" si="144"/>
        <v>4374295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57" customFormat="1" ht="15.75" customHeight="1">
      <c r="A2525" s="206" t="str">
        <f>IF(B2525&lt;&gt;"",IF(AND(B2525&gt;=_TM1,B2525&lt;=_TM2,OR(TH!L2525="1111",TH!M2525="1111")),TH!D2525,""),"")</f>
        <v/>
      </c>
      <c r="B2525" s="740">
        <f t="shared" si="142"/>
        <v>4</v>
      </c>
      <c r="C2525" s="48">
        <f t="shared" si="145"/>
        <v>41025</v>
      </c>
      <c r="D2525" s="48" t="s">
        <v>1742</v>
      </c>
      <c r="E2525" s="928">
        <v>41025</v>
      </c>
      <c r="F2525" s="49" t="s">
        <v>1487</v>
      </c>
      <c r="G2525" s="49" t="s">
        <v>1568</v>
      </c>
      <c r="H2525" s="917" t="s">
        <v>1710</v>
      </c>
      <c r="I2525" s="258">
        <v>240</v>
      </c>
      <c r="J2525" s="258">
        <v>3731.9666666666667</v>
      </c>
      <c r="K2525" s="51">
        <f t="shared" si="144"/>
        <v>895672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57" customFormat="1" ht="15.75" customHeight="1">
      <c r="A2526" s="206" t="str">
        <f>IF(B2526&lt;&gt;"",IF(AND(B2526&gt;=_TM1,B2526&lt;=_TM2,OR(TH!L2526="1111",TH!M2526="1111")),TH!D2526,""),"")</f>
        <v/>
      </c>
      <c r="B2526" s="740">
        <f t="shared" si="142"/>
        <v>4</v>
      </c>
      <c r="C2526" s="48">
        <f t="shared" si="145"/>
        <v>41025</v>
      </c>
      <c r="D2526" s="48" t="s">
        <v>1742</v>
      </c>
      <c r="E2526" s="928">
        <v>41025</v>
      </c>
      <c r="F2526" s="49" t="s">
        <v>1114</v>
      </c>
      <c r="G2526" s="49" t="s">
        <v>1568</v>
      </c>
      <c r="H2526" s="917" t="s">
        <v>1710</v>
      </c>
      <c r="I2526" s="258">
        <v>4096</v>
      </c>
      <c r="J2526" s="258">
        <v>1328.871826171875</v>
      </c>
      <c r="K2526" s="51">
        <f t="shared" si="144"/>
        <v>5443059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57" customFormat="1" ht="15.75" customHeight="1">
      <c r="A2527" s="206" t="str">
        <f>IF(B2527&lt;&gt;"",IF(AND(B2527&gt;=_TM1,B2527&lt;=_TM2,OR(TH!L2527="1111",TH!M2527="1111")),TH!D2527,""),"")</f>
        <v/>
      </c>
      <c r="B2527" s="740">
        <f t="shared" si="142"/>
        <v>4</v>
      </c>
      <c r="C2527" s="48">
        <f t="shared" si="145"/>
        <v>41025</v>
      </c>
      <c r="D2527" s="48" t="s">
        <v>1742</v>
      </c>
      <c r="E2527" s="928">
        <v>41025</v>
      </c>
      <c r="F2527" s="49" t="s">
        <v>1537</v>
      </c>
      <c r="G2527" s="49" t="s">
        <v>1012</v>
      </c>
      <c r="H2527" s="917" t="s">
        <v>1710</v>
      </c>
      <c r="I2527" s="258">
        <v>250</v>
      </c>
      <c r="J2527" s="258">
        <v>15636.964</v>
      </c>
      <c r="K2527" s="51">
        <f t="shared" si="144"/>
        <v>3909241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57" customFormat="1" ht="15.75" customHeight="1">
      <c r="A2528" s="206" t="str">
        <f>IF(B2528&lt;&gt;"",IF(AND(B2528&gt;=_TM1,B2528&lt;=_TM2,OR(TH!L2528="1111",TH!M2528="1111")),TH!D2528,""),"")</f>
        <v/>
      </c>
      <c r="B2528" s="740">
        <f t="shared" si="142"/>
        <v>4</v>
      </c>
      <c r="C2528" s="48">
        <f t="shared" si="145"/>
        <v>41025</v>
      </c>
      <c r="D2528" s="48" t="s">
        <v>1742</v>
      </c>
      <c r="E2528" s="928">
        <v>41025</v>
      </c>
      <c r="F2528" s="49" t="s">
        <v>1498</v>
      </c>
      <c r="G2528" s="49" t="s">
        <v>1012</v>
      </c>
      <c r="H2528" s="917" t="s">
        <v>1710</v>
      </c>
      <c r="I2528" s="258">
        <v>450</v>
      </c>
      <c r="J2528" s="258">
        <v>12511.075555555555</v>
      </c>
      <c r="K2528" s="51">
        <f t="shared" si="144"/>
        <v>5629984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57" customFormat="1" ht="15.75" customHeight="1">
      <c r="A2529" s="206" t="str">
        <f>IF(B2529&lt;&gt;"",IF(AND(B2529&gt;=_TM1,B2529&lt;=_TM2,OR(TH!L2529="1111",TH!M2529="1111")),TH!D2529,""),"")</f>
        <v/>
      </c>
      <c r="B2529" s="740">
        <f t="shared" si="142"/>
        <v>4</v>
      </c>
      <c r="C2529" s="48">
        <f t="shared" si="145"/>
        <v>41025</v>
      </c>
      <c r="D2529" s="48" t="s">
        <v>1742</v>
      </c>
      <c r="E2529" s="928">
        <v>41025</v>
      </c>
      <c r="F2529" s="49" t="s">
        <v>1512</v>
      </c>
      <c r="G2529" s="49" t="s">
        <v>1012</v>
      </c>
      <c r="H2529" s="917" t="s">
        <v>1710</v>
      </c>
      <c r="I2529" s="258">
        <v>330</v>
      </c>
      <c r="J2529" s="258">
        <v>14837.236363636364</v>
      </c>
      <c r="K2529" s="51">
        <f t="shared" si="144"/>
        <v>4896288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57" customFormat="1" ht="15.75" customHeight="1">
      <c r="A2530" s="206" t="str">
        <f>IF(B2530&lt;&gt;"",IF(AND(B2530&gt;=_TM1,B2530&lt;=_TM2,OR(TH!L2530="1111",TH!M2530="1111")),TH!D2530,""),"")</f>
        <v/>
      </c>
      <c r="B2530" s="740">
        <f t="shared" si="142"/>
        <v>4</v>
      </c>
      <c r="C2530" s="48">
        <f t="shared" si="145"/>
        <v>41025</v>
      </c>
      <c r="D2530" s="48" t="s">
        <v>1742</v>
      </c>
      <c r="E2530" s="928">
        <v>41025</v>
      </c>
      <c r="F2530" s="49" t="s">
        <v>1528</v>
      </c>
      <c r="G2530" s="49" t="s">
        <v>1012</v>
      </c>
      <c r="H2530" s="917" t="s">
        <v>1710</v>
      </c>
      <c r="I2530" s="258">
        <v>220</v>
      </c>
      <c r="J2530" s="258">
        <v>15789.945454545454</v>
      </c>
      <c r="K2530" s="51">
        <f t="shared" si="144"/>
        <v>3473788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57" customFormat="1" ht="15.75" customHeight="1">
      <c r="A2531" s="206" t="str">
        <f>IF(B2531&lt;&gt;"",IF(AND(B2531&gt;=_TM1,B2531&lt;=_TM2,OR(TH!L2531="1111",TH!M2531="1111")),TH!D2531,""),"")</f>
        <v/>
      </c>
      <c r="B2531" s="740">
        <f t="shared" si="142"/>
        <v>4</v>
      </c>
      <c r="C2531" s="48">
        <f t="shared" si="145"/>
        <v>41025</v>
      </c>
      <c r="D2531" s="48" t="s">
        <v>1742</v>
      </c>
      <c r="E2531" s="928">
        <v>41025</v>
      </c>
      <c r="F2531" s="49" t="s">
        <v>1540</v>
      </c>
      <c r="G2531" s="49" t="s">
        <v>1012</v>
      </c>
      <c r="H2531" s="917" t="s">
        <v>1710</v>
      </c>
      <c r="I2531" s="258">
        <v>486</v>
      </c>
      <c r="J2531" s="258">
        <v>18492.41769547325</v>
      </c>
      <c r="K2531" s="51">
        <f t="shared" si="144"/>
        <v>8987315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57" customFormat="1" ht="15.75" customHeight="1">
      <c r="A2532" s="206" t="str">
        <f>IF(B2532&lt;&gt;"",IF(AND(B2532&gt;=_TM1,B2532&lt;=_TM2,OR(TH!L2532="1111",TH!M2532="1111")),TH!D2532,""),"")</f>
        <v/>
      </c>
      <c r="B2532" s="740">
        <f t="shared" si="142"/>
        <v>4</v>
      </c>
      <c r="C2532" s="48">
        <f t="shared" si="145"/>
        <v>41025</v>
      </c>
      <c r="D2532" s="48" t="s">
        <v>1742</v>
      </c>
      <c r="E2532" s="928">
        <v>41025</v>
      </c>
      <c r="F2532" s="49" t="s">
        <v>1515</v>
      </c>
      <c r="G2532" s="49" t="s">
        <v>1012</v>
      </c>
      <c r="H2532" s="917" t="s">
        <v>1710</v>
      </c>
      <c r="I2532" s="258">
        <v>391</v>
      </c>
      <c r="J2532" s="258">
        <v>15985.74936061381</v>
      </c>
      <c r="K2532" s="51">
        <f t="shared" si="144"/>
        <v>6250428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57" customFormat="1" ht="15.75" customHeight="1">
      <c r="A2533" s="206" t="str">
        <f>IF(B2533&lt;&gt;"",IF(AND(B2533&gt;=_TM1,B2533&lt;=_TM2,OR(TH!L2533="1111",TH!M2533="1111")),TH!D2533,""),"")</f>
        <v/>
      </c>
      <c r="B2533" s="740">
        <f t="shared" si="142"/>
        <v>4</v>
      </c>
      <c r="C2533" s="48">
        <f t="shared" si="145"/>
        <v>41025</v>
      </c>
      <c r="D2533" s="48" t="s">
        <v>1742</v>
      </c>
      <c r="E2533" s="928">
        <v>41025</v>
      </c>
      <c r="F2533" s="49" t="s">
        <v>1534</v>
      </c>
      <c r="G2533" s="49" t="s">
        <v>1012</v>
      </c>
      <c r="H2533" s="917" t="s">
        <v>1710</v>
      </c>
      <c r="I2533" s="258">
        <v>339</v>
      </c>
      <c r="J2533" s="258">
        <v>25321.345132743361</v>
      </c>
      <c r="K2533" s="51">
        <f t="shared" si="144"/>
        <v>8583936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57" customFormat="1" ht="15.75" customHeight="1">
      <c r="A2534" s="206" t="str">
        <f>IF(B2534&lt;&gt;"",IF(AND(B2534&gt;=_TM1,B2534&lt;=_TM2,OR(TH!L2534="1111",TH!M2534="1111")),TH!D2534,""),"")</f>
        <v/>
      </c>
      <c r="B2534" s="740">
        <f t="shared" si="142"/>
        <v>4</v>
      </c>
      <c r="C2534" s="48">
        <f t="shared" si="145"/>
        <v>41025</v>
      </c>
      <c r="D2534" s="48" t="s">
        <v>1742</v>
      </c>
      <c r="E2534" s="928">
        <v>41025</v>
      </c>
      <c r="F2534" s="49" t="s">
        <v>1518</v>
      </c>
      <c r="G2534" s="49" t="s">
        <v>1012</v>
      </c>
      <c r="H2534" s="917" t="s">
        <v>1710</v>
      </c>
      <c r="I2534" s="258">
        <v>366</v>
      </c>
      <c r="J2534" s="258">
        <v>18983.964480874318</v>
      </c>
      <c r="K2534" s="51">
        <f t="shared" si="144"/>
        <v>6948131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57" customFormat="1" ht="15.75" customHeight="1">
      <c r="A2535" s="206" t="str">
        <f>IF(B2535&lt;&gt;"",IF(AND(B2535&gt;=_TM1,B2535&lt;=_TM2,OR(TH!L2535="1111",TH!M2535="1111")),TH!D2535,""),"")</f>
        <v/>
      </c>
      <c r="B2535" s="740">
        <f t="shared" si="142"/>
        <v>4</v>
      </c>
      <c r="C2535" s="48">
        <f t="shared" si="145"/>
        <v>41025</v>
      </c>
      <c r="D2535" s="48" t="s">
        <v>1742</v>
      </c>
      <c r="E2535" s="928">
        <v>41025</v>
      </c>
      <c r="F2535" s="49" t="s">
        <v>1525</v>
      </c>
      <c r="G2535" s="49" t="s">
        <v>1012</v>
      </c>
      <c r="H2535" s="917" t="s">
        <v>1710</v>
      </c>
      <c r="I2535" s="258">
        <v>265</v>
      </c>
      <c r="J2535" s="258">
        <v>12696.611320754717</v>
      </c>
      <c r="K2535" s="51">
        <f t="shared" si="144"/>
        <v>3364602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57" customFormat="1" ht="15.75" customHeight="1">
      <c r="A2536" s="206" t="str">
        <f>IF(B2536&lt;&gt;"",IF(AND(B2536&gt;=_TM1,B2536&lt;=_TM2,OR(TH!L2536="1111",TH!M2536="1111")),TH!D2536,""),"")</f>
        <v/>
      </c>
      <c r="B2536" s="740">
        <f t="shared" si="142"/>
        <v>4</v>
      </c>
      <c r="C2536" s="48">
        <f t="shared" si="145"/>
        <v>41025</v>
      </c>
      <c r="D2536" s="48" t="s">
        <v>1742</v>
      </c>
      <c r="E2536" s="928">
        <v>41025</v>
      </c>
      <c r="F2536" s="49" t="s">
        <v>1526</v>
      </c>
      <c r="G2536" s="49" t="s">
        <v>1012</v>
      </c>
      <c r="H2536" s="917" t="s">
        <v>1710</v>
      </c>
      <c r="I2536" s="258">
        <v>460</v>
      </c>
      <c r="J2536" s="258">
        <v>21416.628260869566</v>
      </c>
      <c r="K2536" s="51">
        <f t="shared" si="144"/>
        <v>9851649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57" customFormat="1" ht="15.75" customHeight="1">
      <c r="A2537" s="206" t="str">
        <f>IF(B2537&lt;&gt;"",IF(AND(B2537&gt;=_TM1,B2537&lt;=_TM2,OR(TH!L2537="1111",TH!M2537="1111")),TH!D2537,""),"")</f>
        <v/>
      </c>
      <c r="B2537" s="740">
        <f t="shared" si="142"/>
        <v>4</v>
      </c>
      <c r="C2537" s="48">
        <f t="shared" si="145"/>
        <v>41028</v>
      </c>
      <c r="D2537" s="48" t="s">
        <v>1742</v>
      </c>
      <c r="E2537" s="928">
        <v>41028</v>
      </c>
      <c r="F2537" s="49" t="s">
        <v>1548</v>
      </c>
      <c r="G2537" s="49" t="s">
        <v>1570</v>
      </c>
      <c r="H2537" s="917" t="s">
        <v>1710</v>
      </c>
      <c r="I2537" s="258">
        <v>250</v>
      </c>
      <c r="J2537" s="258">
        <v>19934.964</v>
      </c>
      <c r="K2537" s="51">
        <f t="shared" si="144"/>
        <v>4983741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57" customFormat="1" ht="15.75" customHeight="1">
      <c r="A2538" s="206" t="str">
        <f>IF(B2538&lt;&gt;"",IF(AND(B2538&gt;=_TM1,B2538&lt;=_TM2,OR(TH!L2538="1111",TH!M2538="1111")),TH!D2538,""),"")</f>
        <v/>
      </c>
      <c r="B2538" s="740">
        <f t="shared" si="142"/>
        <v>4</v>
      </c>
      <c r="C2538" s="48">
        <f t="shared" si="145"/>
        <v>41028</v>
      </c>
      <c r="D2538" s="48" t="s">
        <v>1742</v>
      </c>
      <c r="E2538" s="928">
        <v>41028</v>
      </c>
      <c r="F2538" s="49" t="s">
        <v>1517</v>
      </c>
      <c r="G2538" s="49" t="s">
        <v>1570</v>
      </c>
      <c r="H2538" s="917" t="s">
        <v>1710</v>
      </c>
      <c r="I2538" s="258">
        <v>450</v>
      </c>
      <c r="J2538" s="258">
        <v>10786.631111111112</v>
      </c>
      <c r="K2538" s="51">
        <f t="shared" si="144"/>
        <v>4853984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57" customFormat="1" ht="15.75" customHeight="1">
      <c r="A2539" s="206" t="str">
        <f>IF(B2539&lt;&gt;"",IF(AND(B2539&gt;=_TM1,B2539&lt;=_TM2,OR(TH!L2539="1111",TH!M2539="1111")),TH!D2539,""),"")</f>
        <v/>
      </c>
      <c r="B2539" s="740">
        <f t="shared" ref="B2539:B2559" si="146">IF(C2539&lt;&gt;"",MONTH(C2539),"")</f>
        <v>4</v>
      </c>
      <c r="C2539" s="48">
        <f t="shared" si="145"/>
        <v>41028</v>
      </c>
      <c r="D2539" s="48" t="s">
        <v>1742</v>
      </c>
      <c r="E2539" s="928">
        <v>41028</v>
      </c>
      <c r="F2539" s="49" t="s">
        <v>1542</v>
      </c>
      <c r="G2539" s="49" t="s">
        <v>1570</v>
      </c>
      <c r="H2539" s="917" t="s">
        <v>1710</v>
      </c>
      <c r="I2539" s="258">
        <v>180</v>
      </c>
      <c r="J2539" s="258">
        <v>10943.633333333333</v>
      </c>
      <c r="K2539" s="51">
        <f t="shared" si="144"/>
        <v>1969854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57" customFormat="1" ht="15.75" customHeight="1">
      <c r="A2540" s="206" t="str">
        <f>IF(B2540&lt;&gt;"",IF(AND(B2540&gt;=_TM1,B2540&lt;=_TM2,OR(TH!L2540="1111",TH!M2540="1111")),TH!D2540,""),"")</f>
        <v/>
      </c>
      <c r="B2540" s="740">
        <f t="shared" si="146"/>
        <v>4</v>
      </c>
      <c r="C2540" s="48">
        <f t="shared" si="145"/>
        <v>41028</v>
      </c>
      <c r="D2540" s="48" t="s">
        <v>1742</v>
      </c>
      <c r="E2540" s="928">
        <v>41028</v>
      </c>
      <c r="F2540" s="49" t="s">
        <v>1517</v>
      </c>
      <c r="G2540" s="49" t="s">
        <v>1570</v>
      </c>
      <c r="H2540" s="917" t="s">
        <v>1710</v>
      </c>
      <c r="I2540" s="258">
        <v>879</v>
      </c>
      <c r="J2540" s="258">
        <v>12036.96473265074</v>
      </c>
      <c r="K2540" s="51">
        <f t="shared" si="144"/>
        <v>10580492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57" customFormat="1" ht="15.75" customHeight="1">
      <c r="A2541" s="206" t="str">
        <f>IF(B2541&lt;&gt;"",IF(AND(B2541&gt;=_TM1,B2541&lt;=_TM2,OR(TH!L2541="1111",TH!M2541="1111")),TH!D2541,""),"")</f>
        <v/>
      </c>
      <c r="B2541" s="740">
        <f t="shared" si="146"/>
        <v>4</v>
      </c>
      <c r="C2541" s="48">
        <f t="shared" si="145"/>
        <v>41028</v>
      </c>
      <c r="D2541" s="48" t="s">
        <v>1742</v>
      </c>
      <c r="E2541" s="928">
        <v>41028</v>
      </c>
      <c r="F2541" s="49" t="s">
        <v>1544</v>
      </c>
      <c r="G2541" s="49" t="s">
        <v>1570</v>
      </c>
      <c r="H2541" s="917" t="s">
        <v>1710</v>
      </c>
      <c r="I2541" s="258">
        <v>506</v>
      </c>
      <c r="J2541" s="258">
        <v>12036.96442687747</v>
      </c>
      <c r="K2541" s="51">
        <f t="shared" si="144"/>
        <v>6090704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57" customFormat="1" ht="15.75" customHeight="1">
      <c r="A2542" s="206" t="str">
        <f>IF(B2542&lt;&gt;"",IF(AND(B2542&gt;=_TM1,B2542&lt;=_TM2,OR(TH!L2542="1111",TH!M2542="1111")),TH!D2542,""),"")</f>
        <v/>
      </c>
      <c r="B2542" s="740">
        <f t="shared" si="146"/>
        <v>4</v>
      </c>
      <c r="C2542" s="48">
        <f t="shared" si="145"/>
        <v>41028</v>
      </c>
      <c r="D2542" s="48" t="s">
        <v>1742</v>
      </c>
      <c r="E2542" s="928">
        <v>41028</v>
      </c>
      <c r="F2542" s="49" t="s">
        <v>1545</v>
      </c>
      <c r="G2542" s="49" t="s">
        <v>1570</v>
      </c>
      <c r="H2542" s="917" t="s">
        <v>1710</v>
      </c>
      <c r="I2542" s="258">
        <v>793</v>
      </c>
      <c r="J2542" s="258">
        <v>12779.315258511981</v>
      </c>
      <c r="K2542" s="51">
        <f t="shared" si="144"/>
        <v>10133997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57" customFormat="1" ht="15.75" customHeight="1">
      <c r="A2543" s="206" t="str">
        <f>IF(B2543&lt;&gt;"",IF(AND(B2543&gt;=_TM1,B2543&lt;=_TM2,OR(TH!L2543="1111",TH!M2543="1111")),TH!D2543,""),"")</f>
        <v/>
      </c>
      <c r="B2543" s="740">
        <f t="shared" si="146"/>
        <v>4</v>
      </c>
      <c r="C2543" s="48">
        <f t="shared" si="145"/>
        <v>41028</v>
      </c>
      <c r="D2543" s="48" t="s">
        <v>1742</v>
      </c>
      <c r="E2543" s="928">
        <v>41028</v>
      </c>
      <c r="F2543" s="49" t="s">
        <v>1546</v>
      </c>
      <c r="G2543" s="49" t="s">
        <v>1570</v>
      </c>
      <c r="H2543" s="917" t="s">
        <v>1710</v>
      </c>
      <c r="I2543" s="258">
        <v>860</v>
      </c>
      <c r="J2543" s="258">
        <v>16303.866279069767</v>
      </c>
      <c r="K2543" s="51">
        <f t="shared" si="144"/>
        <v>14021325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57" customFormat="1" ht="15.75" customHeight="1">
      <c r="A2544" s="206" t="str">
        <f>IF(B2544&lt;&gt;"",IF(AND(B2544&gt;=_TM1,B2544&lt;=_TM2,OR(TH!L2544="1111",TH!M2544="1111")),TH!D2544,""),"")</f>
        <v/>
      </c>
      <c r="B2544" s="740">
        <f t="shared" si="146"/>
        <v>4</v>
      </c>
      <c r="C2544" s="48">
        <f t="shared" si="145"/>
        <v>41028</v>
      </c>
      <c r="D2544" s="48" t="s">
        <v>1742</v>
      </c>
      <c r="E2544" s="928">
        <v>41028</v>
      </c>
      <c r="F2544" s="49" t="s">
        <v>1547</v>
      </c>
      <c r="G2544" s="49" t="s">
        <v>1570</v>
      </c>
      <c r="H2544" s="917" t="s">
        <v>1710</v>
      </c>
      <c r="I2544" s="258">
        <v>356</v>
      </c>
      <c r="J2544" s="258">
        <v>11635.966292134832</v>
      </c>
      <c r="K2544" s="51">
        <f t="shared" si="144"/>
        <v>4142404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57" customFormat="1" ht="15.75" customHeight="1">
      <c r="A2545" s="206" t="str">
        <f>IF(B2545&lt;&gt;"",IF(AND(B2545&gt;=_TM1,B2545&lt;=_TM2,OR(TH!L2545="1111",TH!M2545="1111")),TH!D2545,""),"")</f>
        <v/>
      </c>
      <c r="B2545" s="740">
        <f t="shared" si="146"/>
        <v>4</v>
      </c>
      <c r="C2545" s="48">
        <f t="shared" si="145"/>
        <v>41028</v>
      </c>
      <c r="D2545" s="48" t="s">
        <v>1742</v>
      </c>
      <c r="E2545" s="928">
        <v>41028</v>
      </c>
      <c r="F2545" s="49" t="s">
        <v>1544</v>
      </c>
      <c r="G2545" s="49" t="s">
        <v>1570</v>
      </c>
      <c r="H2545" s="917" t="s">
        <v>1710</v>
      </c>
      <c r="I2545" s="258">
        <v>350</v>
      </c>
      <c r="J2545" s="258">
        <v>12036.965714285714</v>
      </c>
      <c r="K2545" s="51">
        <f t="shared" si="144"/>
        <v>4212938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57" customFormat="1" ht="15.75" customHeight="1">
      <c r="A2546" s="206" t="str">
        <f>IF(B2546&lt;&gt;"",IF(AND(B2546&gt;=_TM1,B2546&lt;=_TM2,OR(TH!L2546="1111",TH!M2546="1111")),TH!D2546,""),"")</f>
        <v/>
      </c>
      <c r="B2546" s="740">
        <f t="shared" si="146"/>
        <v>4</v>
      </c>
      <c r="C2546" s="48">
        <f t="shared" si="145"/>
        <v>41028</v>
      </c>
      <c r="D2546" s="48" t="s">
        <v>1742</v>
      </c>
      <c r="E2546" s="928">
        <v>41028</v>
      </c>
      <c r="F2546" s="49" t="s">
        <v>1545</v>
      </c>
      <c r="G2546" s="49" t="s">
        <v>1570</v>
      </c>
      <c r="H2546" s="917" t="s">
        <v>1710</v>
      </c>
      <c r="I2546" s="258">
        <v>452</v>
      </c>
      <c r="J2546" s="258">
        <v>12761.703539823009</v>
      </c>
      <c r="K2546" s="51">
        <f t="shared" si="144"/>
        <v>5768290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57" customFormat="1" ht="15.75" customHeight="1">
      <c r="A2547" s="206" t="str">
        <f>IF(B2547&lt;&gt;"",IF(AND(B2547&gt;=_TM1,B2547&lt;=_TM2,OR(TH!L2547="1111",TH!M2547="1111")),TH!D2547,""),"")</f>
        <v/>
      </c>
      <c r="B2547" s="740">
        <f t="shared" si="146"/>
        <v>4</v>
      </c>
      <c r="C2547" s="48">
        <f t="shared" si="145"/>
        <v>41028</v>
      </c>
      <c r="D2547" s="48" t="s">
        <v>1742</v>
      </c>
      <c r="E2547" s="928">
        <v>41028</v>
      </c>
      <c r="F2547" s="49" t="s">
        <v>1546</v>
      </c>
      <c r="G2547" s="49" t="s">
        <v>1570</v>
      </c>
      <c r="H2547" s="917" t="s">
        <v>1710</v>
      </c>
      <c r="I2547" s="258">
        <v>972</v>
      </c>
      <c r="J2547" s="258">
        <v>16303.866255144032</v>
      </c>
      <c r="K2547" s="51">
        <f t="shared" si="144"/>
        <v>15847358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57" customFormat="1" ht="15.75" customHeight="1">
      <c r="A2548" s="206" t="str">
        <f>IF(B2548&lt;&gt;"",IF(AND(B2548&gt;=_TM1,B2548&lt;=_TM2,OR(TH!L2548="1111",TH!M2548="1111")),TH!D2548,""),"")</f>
        <v/>
      </c>
      <c r="B2548" s="740">
        <f t="shared" si="146"/>
        <v>5</v>
      </c>
      <c r="C2548" s="48">
        <f t="shared" si="145"/>
        <v>41031</v>
      </c>
      <c r="D2548" s="48" t="s">
        <v>1742</v>
      </c>
      <c r="E2548" s="928">
        <v>41031</v>
      </c>
      <c r="F2548" s="49" t="s">
        <v>1209</v>
      </c>
      <c r="G2548" s="49" t="s">
        <v>981</v>
      </c>
      <c r="H2548" s="917" t="s">
        <v>1710</v>
      </c>
      <c r="I2548" s="258">
        <v>200</v>
      </c>
      <c r="J2548" s="258">
        <v>18328.965</v>
      </c>
      <c r="K2548" s="51">
        <f t="shared" si="144"/>
        <v>3665793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57" customFormat="1" ht="15.75" customHeight="1">
      <c r="A2549" s="206" t="str">
        <f>IF(B2549&lt;&gt;"",IF(AND(B2549&gt;=_TM1,B2549&lt;=_TM2,OR(TH!L2549="1111",TH!M2549="1111")),TH!D2549,""),"")</f>
        <v/>
      </c>
      <c r="B2549" s="740">
        <f t="shared" si="146"/>
        <v>5</v>
      </c>
      <c r="C2549" s="48">
        <f t="shared" si="145"/>
        <v>41031</v>
      </c>
      <c r="D2549" s="48" t="s">
        <v>1742</v>
      </c>
      <c r="E2549" s="928">
        <v>41031</v>
      </c>
      <c r="F2549" s="49" t="s">
        <v>1234</v>
      </c>
      <c r="G2549" s="49" t="s">
        <v>981</v>
      </c>
      <c r="H2549" s="917" t="s">
        <v>1710</v>
      </c>
      <c r="I2549" s="258">
        <v>100</v>
      </c>
      <c r="J2549" s="258">
        <v>13257.41</v>
      </c>
      <c r="K2549" s="51">
        <f t="shared" si="144"/>
        <v>1325741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57" customFormat="1" ht="15.75" customHeight="1">
      <c r="A2550" s="206" t="str">
        <f>IF(B2550&lt;&gt;"",IF(AND(B2550&gt;=_TM1,B2550&lt;=_TM2,OR(TH!L2550="1111",TH!M2550="1111")),TH!D2550,""),"")</f>
        <v/>
      </c>
      <c r="B2550" s="740">
        <f t="shared" si="146"/>
        <v>5</v>
      </c>
      <c r="C2550" s="48">
        <f t="shared" si="145"/>
        <v>41032</v>
      </c>
      <c r="D2550" s="48" t="s">
        <v>1742</v>
      </c>
      <c r="E2550" s="928">
        <v>41032</v>
      </c>
      <c r="F2550" s="49" t="s">
        <v>1208</v>
      </c>
      <c r="G2550" s="49" t="s">
        <v>983</v>
      </c>
      <c r="H2550" s="917" t="s">
        <v>1710</v>
      </c>
      <c r="I2550" s="258">
        <v>317</v>
      </c>
      <c r="J2550" s="258">
        <v>14427.391167192429</v>
      </c>
      <c r="K2550" s="51">
        <f t="shared" si="144"/>
        <v>4573483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57" customFormat="1" ht="15.75" customHeight="1">
      <c r="A2551" s="206" t="str">
        <f>IF(B2551&lt;&gt;"",IF(AND(B2551&gt;=_TM1,B2551&lt;=_TM2,OR(TH!L2551="1111",TH!M2551="1111")),TH!D2551,""),"")</f>
        <v/>
      </c>
      <c r="B2551" s="740">
        <f t="shared" si="146"/>
        <v>5</v>
      </c>
      <c r="C2551" s="48">
        <f t="shared" si="145"/>
        <v>41033</v>
      </c>
      <c r="D2551" s="48" t="s">
        <v>1742</v>
      </c>
      <c r="E2551" s="928">
        <v>41033</v>
      </c>
      <c r="F2551" s="49" t="s">
        <v>1151</v>
      </c>
      <c r="G2551" s="49" t="s">
        <v>984</v>
      </c>
      <c r="H2551" s="917" t="s">
        <v>1710</v>
      </c>
      <c r="I2551" s="258">
        <v>305</v>
      </c>
      <c r="J2551" s="258">
        <v>2160.4885245901642</v>
      </c>
      <c r="K2551" s="51">
        <f t="shared" si="144"/>
        <v>658949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57" customFormat="1" ht="15.75" customHeight="1">
      <c r="A2552" s="206" t="str">
        <f>IF(B2552&lt;&gt;"",IF(AND(B2552&gt;=_TM1,B2552&lt;=_TM2,OR(TH!L2552="1111",TH!M2552="1111")),TH!D2552,""),"")</f>
        <v/>
      </c>
      <c r="B2552" s="740">
        <f t="shared" si="146"/>
        <v>5</v>
      </c>
      <c r="C2552" s="48">
        <f t="shared" si="145"/>
        <v>41033</v>
      </c>
      <c r="D2552" s="48" t="s">
        <v>1742</v>
      </c>
      <c r="E2552" s="928">
        <v>41033</v>
      </c>
      <c r="F2552" s="49" t="s">
        <v>1207</v>
      </c>
      <c r="G2552" s="49" t="s">
        <v>984</v>
      </c>
      <c r="H2552" s="917" t="s">
        <v>1710</v>
      </c>
      <c r="I2552" s="258">
        <v>188</v>
      </c>
      <c r="J2552" s="258">
        <v>12864.090425531915</v>
      </c>
      <c r="K2552" s="51">
        <f t="shared" si="144"/>
        <v>2418449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57" customFormat="1" ht="15.75" customHeight="1">
      <c r="A2553" s="206" t="str">
        <f>IF(B2553&lt;&gt;"",IF(AND(B2553&gt;=_TM1,B2553&lt;=_TM2,OR(TH!L2553="1111",TH!M2553="1111")),TH!D2553,""),"")</f>
        <v/>
      </c>
      <c r="B2553" s="740">
        <f t="shared" si="146"/>
        <v>5</v>
      </c>
      <c r="C2553" s="48">
        <f t="shared" si="145"/>
        <v>41033</v>
      </c>
      <c r="D2553" s="48" t="s">
        <v>1742</v>
      </c>
      <c r="E2553" s="928">
        <v>41033</v>
      </c>
      <c r="F2553" s="49" t="s">
        <v>1139</v>
      </c>
      <c r="G2553" s="49" t="s">
        <v>986</v>
      </c>
      <c r="H2553" s="917" t="s">
        <v>1710</v>
      </c>
      <c r="I2553" s="258">
        <v>897</v>
      </c>
      <c r="J2553" s="258">
        <v>5647.2497212931994</v>
      </c>
      <c r="K2553" s="51">
        <f t="shared" si="144"/>
        <v>5065583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57" customFormat="1" ht="15.75" customHeight="1">
      <c r="A2554" s="206" t="str">
        <f>IF(B2554&lt;&gt;"",IF(AND(B2554&gt;=_TM1,B2554&lt;=_TM2,OR(TH!L2554="1111",TH!M2554="1111")),TH!D2554,""),"")</f>
        <v/>
      </c>
      <c r="B2554" s="740">
        <f t="shared" si="146"/>
        <v>5</v>
      </c>
      <c r="C2554" s="48">
        <f t="shared" si="145"/>
        <v>41033</v>
      </c>
      <c r="D2554" s="48" t="s">
        <v>1742</v>
      </c>
      <c r="E2554" s="928">
        <v>41033</v>
      </c>
      <c r="F2554" s="49" t="s">
        <v>1206</v>
      </c>
      <c r="G2554" s="49" t="s">
        <v>986</v>
      </c>
      <c r="H2554" s="917" t="s">
        <v>1710</v>
      </c>
      <c r="I2554" s="258">
        <v>287</v>
      </c>
      <c r="J2554" s="258">
        <v>7358.02787456446</v>
      </c>
      <c r="K2554" s="51">
        <f t="shared" si="144"/>
        <v>2111754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57" customFormat="1" ht="15.75" customHeight="1">
      <c r="A2555" s="206" t="str">
        <f>IF(B2555&lt;&gt;"",IF(AND(B2555&gt;=_TM1,B2555&lt;=_TM2,OR(TH!L2555="1111",TH!M2555="1111")),TH!D2555,""),"")</f>
        <v/>
      </c>
      <c r="B2555" s="740">
        <f t="shared" si="146"/>
        <v>5</v>
      </c>
      <c r="C2555" s="48">
        <f t="shared" si="145"/>
        <v>41033</v>
      </c>
      <c r="D2555" s="48" t="s">
        <v>1742</v>
      </c>
      <c r="E2555" s="928">
        <v>41033</v>
      </c>
      <c r="F2555" s="49" t="s">
        <v>1205</v>
      </c>
      <c r="G2555" s="49" t="s">
        <v>986</v>
      </c>
      <c r="H2555" s="917" t="s">
        <v>1710</v>
      </c>
      <c r="I2555" s="258">
        <v>254</v>
      </c>
      <c r="J2555" s="258">
        <v>11635.964566929133</v>
      </c>
      <c r="K2555" s="51">
        <f t="shared" si="144"/>
        <v>2955535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57" customFormat="1" ht="15.75" customHeight="1">
      <c r="A2556" s="206" t="str">
        <f>IF(B2556&lt;&gt;"",IF(AND(B2556&gt;=_TM1,B2556&lt;=_TM2,OR(TH!L2556="1111",TH!M2556="1111")),TH!D2556,""),"")</f>
        <v/>
      </c>
      <c r="B2556" s="740">
        <f t="shared" si="146"/>
        <v>5</v>
      </c>
      <c r="C2556" s="48">
        <f t="shared" si="145"/>
        <v>41033</v>
      </c>
      <c r="D2556" s="48" t="s">
        <v>1742</v>
      </c>
      <c r="E2556" s="928">
        <v>41033</v>
      </c>
      <c r="F2556" s="929" t="s">
        <v>1138</v>
      </c>
      <c r="G2556" s="49" t="s">
        <v>986</v>
      </c>
      <c r="H2556" s="917" t="s">
        <v>1710</v>
      </c>
      <c r="I2556" s="258">
        <v>297</v>
      </c>
      <c r="J2556" s="258">
        <v>7747.3905723905727</v>
      </c>
      <c r="K2556" s="51">
        <f t="shared" si="144"/>
        <v>2300975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57" customFormat="1" ht="15.75" customHeight="1">
      <c r="A2557" s="206" t="str">
        <f>IF(B2557&lt;&gt;"",IF(AND(B2557&gt;=_TM1,B2557&lt;=_TM2,OR(TH!L2557="1111",TH!M2557="1111")),TH!D2557,""),"")</f>
        <v/>
      </c>
      <c r="B2557" s="740">
        <f t="shared" si="146"/>
        <v>5</v>
      </c>
      <c r="C2557" s="48">
        <f t="shared" si="145"/>
        <v>41033</v>
      </c>
      <c r="D2557" s="48" t="s">
        <v>1742</v>
      </c>
      <c r="E2557" s="928">
        <v>41033</v>
      </c>
      <c r="F2557" s="49" t="s">
        <v>1133</v>
      </c>
      <c r="G2557" s="49" t="s">
        <v>986</v>
      </c>
      <c r="H2557" s="917" t="s">
        <v>1710</v>
      </c>
      <c r="I2557" s="258">
        <v>80</v>
      </c>
      <c r="J2557" s="258">
        <v>13257.4125</v>
      </c>
      <c r="K2557" s="51">
        <f t="shared" si="144"/>
        <v>1060593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57" customFormat="1" ht="15.75" customHeight="1">
      <c r="A2558" s="206" t="str">
        <f>IF(B2558&lt;&gt;"",IF(AND(B2558&gt;=_TM1,B2558&lt;=_TM2,OR(TH!L2558="1111",TH!M2558="1111")),TH!D2558,""),"")</f>
        <v/>
      </c>
      <c r="B2558" s="740">
        <f t="shared" si="146"/>
        <v>5</v>
      </c>
      <c r="C2558" s="48">
        <f t="shared" si="145"/>
        <v>41036</v>
      </c>
      <c r="D2558" s="48" t="s">
        <v>1742</v>
      </c>
      <c r="E2558" s="928">
        <v>41036</v>
      </c>
      <c r="F2558" s="49" t="s">
        <v>1204</v>
      </c>
      <c r="G2558" s="49" t="s">
        <v>987</v>
      </c>
      <c r="H2558" s="917" t="s">
        <v>1710</v>
      </c>
      <c r="I2558" s="258">
        <v>308</v>
      </c>
      <c r="J2558" s="258">
        <v>4628.1980519480521</v>
      </c>
      <c r="K2558" s="51">
        <f t="shared" si="144"/>
        <v>1425485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57" customFormat="1" ht="15.75" customHeight="1">
      <c r="A2559" s="206" t="str">
        <f>IF(B2559&lt;&gt;"",IF(AND(B2559&gt;=_TM1,B2559&lt;=_TM2,OR(TH!L2559="1111",TH!M2559="1111")),TH!D2559,""),"")</f>
        <v/>
      </c>
      <c r="B2559" s="740">
        <f t="shared" si="146"/>
        <v>5</v>
      </c>
      <c r="C2559" s="48">
        <f t="shared" si="145"/>
        <v>41036</v>
      </c>
      <c r="D2559" s="48" t="s">
        <v>1742</v>
      </c>
      <c r="E2559" s="928">
        <v>41036</v>
      </c>
      <c r="F2559" s="49" t="s">
        <v>988</v>
      </c>
      <c r="G2559" s="49" t="s">
        <v>987</v>
      </c>
      <c r="H2559" s="917" t="s">
        <v>1710</v>
      </c>
      <c r="I2559" s="258">
        <v>500</v>
      </c>
      <c r="J2559" s="258">
        <v>1316.124</v>
      </c>
      <c r="K2559" s="51">
        <f t="shared" si="144"/>
        <v>658062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57" customFormat="1" ht="15.75" customHeight="1">
      <c r="A2560" s="206" t="str">
        <f>IF(B2560&lt;&gt;"",IF(AND(B2560&gt;=_TM1,B2560&lt;=_TM2,OR(TH!L2560="1111",TH!M2560="1111")),TH!D2560,""),"")</f>
        <v/>
      </c>
      <c r="B2560" s="740">
        <f t="shared" ref="B2560:B2570" si="147">IF(C2560&lt;&gt;"",MONTH(C2560),"")</f>
        <v>5</v>
      </c>
      <c r="C2560" s="48">
        <f t="shared" si="145"/>
        <v>41036</v>
      </c>
      <c r="D2560" s="48" t="s">
        <v>1742</v>
      </c>
      <c r="E2560" s="928">
        <v>41036</v>
      </c>
      <c r="F2560" s="49" t="s">
        <v>989</v>
      </c>
      <c r="G2560" s="49" t="s">
        <v>987</v>
      </c>
      <c r="H2560" s="917" t="s">
        <v>1710</v>
      </c>
      <c r="I2560" s="258">
        <v>5000</v>
      </c>
      <c r="J2560" s="258">
        <v>1316.7752</v>
      </c>
      <c r="K2560" s="51">
        <f t="shared" si="144"/>
        <v>6583876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57" customFormat="1" ht="15.75" customHeight="1">
      <c r="A2561" s="206" t="str">
        <f>IF(B2561&lt;&gt;"",IF(AND(B2561&gt;=_TM1,B2561&lt;=_TM2,OR(TH!L2561="1111",TH!M2561="1111")),TH!D2561,""),"")</f>
        <v/>
      </c>
      <c r="B2561" s="740">
        <f t="shared" si="147"/>
        <v>5</v>
      </c>
      <c r="C2561" s="48">
        <f t="shared" si="145"/>
        <v>41037</v>
      </c>
      <c r="D2561" s="48" t="s">
        <v>1742</v>
      </c>
      <c r="E2561" s="928">
        <v>41037</v>
      </c>
      <c r="F2561" s="49" t="s">
        <v>1155</v>
      </c>
      <c r="G2561" s="49" t="s">
        <v>990</v>
      </c>
      <c r="H2561" s="917" t="s">
        <v>1710</v>
      </c>
      <c r="I2561" s="258">
        <v>795</v>
      </c>
      <c r="J2561" s="258">
        <v>5737.2981132075474</v>
      </c>
      <c r="K2561" s="51">
        <f t="shared" si="144"/>
        <v>4561152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57" customFormat="1" ht="15.75" customHeight="1">
      <c r="A2562" s="206" t="str">
        <f>IF(B2562&lt;&gt;"",IF(AND(B2562&gt;=_TM1,B2562&lt;=_TM2,OR(TH!L2562="1111",TH!M2562="1111")),TH!D2562,""),"")</f>
        <v/>
      </c>
      <c r="B2562" s="740">
        <f t="shared" si="147"/>
        <v>5</v>
      </c>
      <c r="C2562" s="48">
        <f t="shared" si="145"/>
        <v>41037</v>
      </c>
      <c r="D2562" s="48" t="s">
        <v>1742</v>
      </c>
      <c r="E2562" s="928">
        <v>41037</v>
      </c>
      <c r="F2562" s="49" t="s">
        <v>1572</v>
      </c>
      <c r="G2562" s="49" t="s">
        <v>1571</v>
      </c>
      <c r="H2562" s="917" t="s">
        <v>1710</v>
      </c>
      <c r="I2562" s="258">
        <v>503</v>
      </c>
      <c r="J2562" s="258">
        <v>5469.2206759443343</v>
      </c>
      <c r="K2562" s="51">
        <f t="shared" si="144"/>
        <v>2751018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57" customFormat="1" ht="15.75" customHeight="1">
      <c r="A2563" s="206" t="str">
        <f>IF(B2563&lt;&gt;"",IF(AND(B2563&gt;=_TM1,B2563&lt;=_TM2,OR(TH!L2563="1111",TH!M2563="1111")),TH!D2563,""),"")</f>
        <v/>
      </c>
      <c r="B2563" s="740">
        <f t="shared" si="147"/>
        <v>5</v>
      </c>
      <c r="C2563" s="48">
        <f t="shared" si="145"/>
        <v>41039</v>
      </c>
      <c r="D2563" s="48" t="s">
        <v>1742</v>
      </c>
      <c r="E2563" s="928">
        <v>41039</v>
      </c>
      <c r="F2563" s="49" t="s">
        <v>1203</v>
      </c>
      <c r="G2563" s="49" t="s">
        <v>992</v>
      </c>
      <c r="H2563" s="917" t="s">
        <v>1710</v>
      </c>
      <c r="I2563" s="258">
        <v>300</v>
      </c>
      <c r="J2563" s="258">
        <v>6115.9666666666662</v>
      </c>
      <c r="K2563" s="51">
        <f t="shared" si="144"/>
        <v>1834790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57" customFormat="1" ht="15.75" customHeight="1">
      <c r="A2564" s="206" t="str">
        <f>IF(B2564&lt;&gt;"",IF(AND(B2564&gt;=_TM1,B2564&lt;=_TM2,OR(TH!L2564="1111",TH!M2564="1111")),TH!D2564,""),"")</f>
        <v/>
      </c>
      <c r="B2564" s="740">
        <f t="shared" si="147"/>
        <v>5</v>
      </c>
      <c r="C2564" s="48">
        <f t="shared" si="145"/>
        <v>41041</v>
      </c>
      <c r="D2564" s="48" t="s">
        <v>1742</v>
      </c>
      <c r="E2564" s="928">
        <v>41041</v>
      </c>
      <c r="F2564" s="927" t="s">
        <v>1176</v>
      </c>
      <c r="G2564" s="49" t="s">
        <v>993</v>
      </c>
      <c r="H2564" s="917" t="s">
        <v>1710</v>
      </c>
      <c r="I2564" s="258">
        <v>1025</v>
      </c>
      <c r="J2564" s="258">
        <v>6506.8429268292684</v>
      </c>
      <c r="K2564" s="51">
        <f t="shared" si="144"/>
        <v>6669514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57" customFormat="1" ht="15.75" customHeight="1">
      <c r="A2565" s="206" t="str">
        <f>IF(B2565&lt;&gt;"",IF(AND(B2565&gt;=_TM1,B2565&lt;=_TM2,OR(TH!L2565="1111",TH!M2565="1111")),TH!D2565,""),"")</f>
        <v/>
      </c>
      <c r="B2565" s="740">
        <f t="shared" si="147"/>
        <v>5</v>
      </c>
      <c r="C2565" s="48">
        <f t="shared" si="145"/>
        <v>41041</v>
      </c>
      <c r="D2565" s="48" t="s">
        <v>1742</v>
      </c>
      <c r="E2565" s="928">
        <v>41041</v>
      </c>
      <c r="F2565" s="49" t="s">
        <v>1138</v>
      </c>
      <c r="G2565" s="49" t="s">
        <v>995</v>
      </c>
      <c r="H2565" s="917" t="s">
        <v>1710</v>
      </c>
      <c r="I2565" s="258">
        <v>27</v>
      </c>
      <c r="J2565" s="258">
        <v>8702.2962962962956</v>
      </c>
      <c r="K2565" s="51">
        <f t="shared" si="144"/>
        <v>234962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57" customFormat="1" ht="15.75" customHeight="1">
      <c r="A2566" s="206" t="str">
        <f>IF(B2566&lt;&gt;"",IF(AND(B2566&gt;=_TM1,B2566&lt;=_TM2,OR(TH!L2566="1111",TH!M2566="1111")),TH!D2566,""),"")</f>
        <v/>
      </c>
      <c r="B2566" s="740">
        <f t="shared" si="147"/>
        <v>5</v>
      </c>
      <c r="C2566" s="48">
        <f t="shared" si="145"/>
        <v>41041</v>
      </c>
      <c r="D2566" s="48" t="s">
        <v>1742</v>
      </c>
      <c r="E2566" s="928">
        <v>41041</v>
      </c>
      <c r="F2566" s="49" t="s">
        <v>1120</v>
      </c>
      <c r="G2566" s="49" t="s">
        <v>995</v>
      </c>
      <c r="H2566" s="917" t="s">
        <v>1710</v>
      </c>
      <c r="I2566" s="258">
        <v>1350</v>
      </c>
      <c r="J2566" s="258">
        <v>4803.965185185185</v>
      </c>
      <c r="K2566" s="51">
        <f t="shared" si="144"/>
        <v>6485353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57" customFormat="1" ht="15.75" customHeight="1">
      <c r="A2567" s="206" t="str">
        <f>IF(B2567&lt;&gt;"",IF(AND(B2567&gt;=_TM1,B2567&lt;=_TM2,OR(TH!L2567="1111",TH!M2567="1111")),TH!D2567,""),"")</f>
        <v/>
      </c>
      <c r="B2567" s="740">
        <f t="shared" si="147"/>
        <v>5</v>
      </c>
      <c r="C2567" s="48">
        <f t="shared" si="145"/>
        <v>41041</v>
      </c>
      <c r="D2567" s="48" t="s">
        <v>1742</v>
      </c>
      <c r="E2567" s="928">
        <v>41041</v>
      </c>
      <c r="F2567" s="49" t="s">
        <v>1135</v>
      </c>
      <c r="G2567" s="49" t="s">
        <v>995</v>
      </c>
      <c r="H2567" s="917" t="s">
        <v>1710</v>
      </c>
      <c r="I2567" s="258">
        <v>200</v>
      </c>
      <c r="J2567" s="258">
        <v>8841.4650000000001</v>
      </c>
      <c r="K2567" s="51">
        <f t="shared" si="144"/>
        <v>1768293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57" customFormat="1" ht="15.75" customHeight="1">
      <c r="A2568" s="206" t="str">
        <f>IF(B2568&lt;&gt;"",IF(AND(B2568&gt;=_TM1,B2568&lt;=_TM2,OR(TH!L2568="1111",TH!M2568="1111")),TH!D2568,""),"")</f>
        <v/>
      </c>
      <c r="B2568" s="740">
        <f t="shared" si="147"/>
        <v>5</v>
      </c>
      <c r="C2568" s="48">
        <f t="shared" si="145"/>
        <v>41041</v>
      </c>
      <c r="D2568" s="48" t="s">
        <v>1742</v>
      </c>
      <c r="E2568" s="928">
        <v>41041</v>
      </c>
      <c r="F2568" s="49" t="s">
        <v>1133</v>
      </c>
      <c r="G2568" s="49" t="s">
        <v>995</v>
      </c>
      <c r="H2568" s="917" t="s">
        <v>1710</v>
      </c>
      <c r="I2568" s="258">
        <v>89</v>
      </c>
      <c r="J2568" s="258">
        <v>13257.404494382023</v>
      </c>
      <c r="K2568" s="51">
        <f t="shared" si="144"/>
        <v>1179909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s="857" customFormat="1" ht="15.75" customHeight="1">
      <c r="A2569" s="206" t="str">
        <f>IF(B2569&lt;&gt;"",IF(AND(B2569&gt;=_TM1,B2569&lt;=_TM2,OR(TH!L2569="1111",TH!M2569="1111")),TH!D2569,""),"")</f>
        <v/>
      </c>
      <c r="B2569" s="740">
        <f t="shared" si="147"/>
        <v>5</v>
      </c>
      <c r="C2569" s="48">
        <f t="shared" si="145"/>
        <v>41045</v>
      </c>
      <c r="D2569" s="48" t="s">
        <v>1742</v>
      </c>
      <c r="E2569" s="928">
        <v>41045</v>
      </c>
      <c r="F2569" s="49" t="s">
        <v>1202</v>
      </c>
      <c r="G2569" s="49" t="s">
        <v>996</v>
      </c>
      <c r="H2569" s="917" t="s">
        <v>1710</v>
      </c>
      <c r="I2569" s="258">
        <v>451</v>
      </c>
      <c r="J2569" s="258">
        <v>7281.5875831485591</v>
      </c>
      <c r="K2569" s="51">
        <f t="shared" si="144"/>
        <v>3283996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s="857" customFormat="1" ht="15.75" customHeight="1">
      <c r="A2570" s="206" t="str">
        <f>IF(B2570&lt;&gt;"",IF(AND(B2570&gt;=_TM1,B2570&lt;=_TM2,OR(TH!L2570="1111",TH!M2570="1111")),TH!D2570,""),"")</f>
        <v/>
      </c>
      <c r="B2570" s="740">
        <f t="shared" si="147"/>
        <v>5</v>
      </c>
      <c r="C2570" s="48">
        <f t="shared" si="145"/>
        <v>41045</v>
      </c>
      <c r="D2570" s="48" t="s">
        <v>1742</v>
      </c>
      <c r="E2570" s="928">
        <v>41045</v>
      </c>
      <c r="F2570" s="49" t="s">
        <v>1072</v>
      </c>
      <c r="G2570" s="49" t="s">
        <v>996</v>
      </c>
      <c r="H2570" s="917" t="s">
        <v>1710</v>
      </c>
      <c r="I2570" s="258">
        <v>783</v>
      </c>
      <c r="J2570" s="258">
        <v>6586.6219667943806</v>
      </c>
      <c r="K2570" s="51">
        <f t="shared" si="144"/>
        <v>5157325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ref="B2571:B2634" si="148">IF(C2571&lt;&gt;"",MONTH(C2571),"")</f>
        <v>5</v>
      </c>
      <c r="C2571" s="48">
        <f t="shared" si="145"/>
        <v>41045</v>
      </c>
      <c r="D2571" s="48" t="s">
        <v>1742</v>
      </c>
      <c r="E2571" s="928">
        <v>41045</v>
      </c>
      <c r="F2571" s="927" t="s">
        <v>1201</v>
      </c>
      <c r="G2571" s="880" t="s">
        <v>996</v>
      </c>
      <c r="H2571" s="917" t="s">
        <v>1710</v>
      </c>
      <c r="I2571" s="258">
        <v>1200</v>
      </c>
      <c r="J2571" s="258">
        <v>1490.34</v>
      </c>
      <c r="K2571" s="51">
        <f t="shared" si="144"/>
        <v>1788408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1742</v>
      </c>
      <c r="E2572" s="928">
        <v>41047</v>
      </c>
      <c r="F2572" s="927" t="s">
        <v>1200</v>
      </c>
      <c r="G2572" s="880" t="s">
        <v>997</v>
      </c>
      <c r="H2572" s="917" t="s">
        <v>1710</v>
      </c>
      <c r="I2572" s="258">
        <v>100</v>
      </c>
      <c r="J2572" s="258">
        <v>53956.87</v>
      </c>
      <c r="K2572" s="51">
        <f t="shared" ref="K2572:K2635" si="149">ROUND(I2572*J2572,0)</f>
        <v>5395687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1742</v>
      </c>
      <c r="E2573" s="928">
        <v>41047</v>
      </c>
      <c r="F2573" s="927" t="s">
        <v>1199</v>
      </c>
      <c r="G2573" s="880" t="s">
        <v>997</v>
      </c>
      <c r="H2573" s="917" t="s">
        <v>1710</v>
      </c>
      <c r="I2573" s="258">
        <v>97</v>
      </c>
      <c r="J2573" s="258">
        <v>23661.969072164949</v>
      </c>
      <c r="K2573" s="51">
        <f t="shared" si="149"/>
        <v>2295211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si="145"/>
        <v>41047</v>
      </c>
      <c r="D2574" s="48" t="s">
        <v>1742</v>
      </c>
      <c r="E2574" s="928">
        <v>41047</v>
      </c>
      <c r="F2574" s="927" t="s">
        <v>1131</v>
      </c>
      <c r="G2574" s="880" t="s">
        <v>998</v>
      </c>
      <c r="H2574" s="917" t="s">
        <v>1710</v>
      </c>
      <c r="I2574" s="258">
        <v>100</v>
      </c>
      <c r="J2574" s="258">
        <v>10593.97</v>
      </c>
      <c r="K2574" s="51">
        <f t="shared" si="149"/>
        <v>1059397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45"/>
        <v>41047</v>
      </c>
      <c r="D2575" s="48" t="s">
        <v>1742</v>
      </c>
      <c r="E2575" s="928">
        <v>41047</v>
      </c>
      <c r="F2575" s="927" t="s">
        <v>1198</v>
      </c>
      <c r="G2575" s="880" t="s">
        <v>998</v>
      </c>
      <c r="H2575" s="917" t="s">
        <v>1710</v>
      </c>
      <c r="I2575" s="258">
        <v>230</v>
      </c>
      <c r="J2575" s="258">
        <v>8042.5565217391304</v>
      </c>
      <c r="K2575" s="51">
        <f t="shared" si="149"/>
        <v>1849788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ref="C2576:C2639" si="150">E2576</f>
        <v>41047</v>
      </c>
      <c r="D2576" s="48" t="s">
        <v>1742</v>
      </c>
      <c r="E2576" s="928">
        <v>41047</v>
      </c>
      <c r="F2576" s="927" t="s">
        <v>1197</v>
      </c>
      <c r="G2576" s="880" t="s">
        <v>998</v>
      </c>
      <c r="H2576" s="917" t="s">
        <v>1710</v>
      </c>
      <c r="I2576" s="258">
        <v>328</v>
      </c>
      <c r="J2576" s="258">
        <v>12036.966463414634</v>
      </c>
      <c r="K2576" s="51">
        <f t="shared" si="149"/>
        <v>3948125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41047</v>
      </c>
      <c r="D2577" s="48" t="s">
        <v>1742</v>
      </c>
      <c r="E2577" s="928">
        <v>41047</v>
      </c>
      <c r="F2577" s="927" t="s">
        <v>1197</v>
      </c>
      <c r="G2577" s="880" t="s">
        <v>998</v>
      </c>
      <c r="H2577" s="917" t="s">
        <v>1710</v>
      </c>
      <c r="I2577" s="258">
        <v>505</v>
      </c>
      <c r="J2577" s="258">
        <v>15979.251485148516</v>
      </c>
      <c r="K2577" s="51">
        <f t="shared" si="149"/>
        <v>8069522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1742</v>
      </c>
      <c r="E2578" s="928">
        <v>41051</v>
      </c>
      <c r="F2578" s="927" t="s">
        <v>1196</v>
      </c>
      <c r="G2578" s="880" t="s">
        <v>1000</v>
      </c>
      <c r="H2578" s="917" t="s">
        <v>1710</v>
      </c>
      <c r="I2578" s="258">
        <v>327</v>
      </c>
      <c r="J2578" s="258">
        <v>3643.9235474006118</v>
      </c>
      <c r="K2578" s="51">
        <f t="shared" si="149"/>
        <v>1191563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1742</v>
      </c>
      <c r="E2579" s="928">
        <v>41051</v>
      </c>
      <c r="F2579" s="927" t="s">
        <v>1195</v>
      </c>
      <c r="G2579" s="880" t="s">
        <v>1000</v>
      </c>
      <c r="H2579" s="917" t="s">
        <v>1710</v>
      </c>
      <c r="I2579" s="258">
        <v>317</v>
      </c>
      <c r="J2579" s="258">
        <v>5609.5993690851737</v>
      </c>
      <c r="K2579" s="51">
        <f t="shared" si="149"/>
        <v>1778243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1742</v>
      </c>
      <c r="E2580" s="928">
        <v>41051</v>
      </c>
      <c r="F2580" s="927" t="s">
        <v>1194</v>
      </c>
      <c r="G2580" s="880" t="s">
        <v>1000</v>
      </c>
      <c r="H2580" s="917" t="s">
        <v>1710</v>
      </c>
      <c r="I2580" s="258">
        <v>2040</v>
      </c>
      <c r="J2580" s="258">
        <v>6848.2029411764706</v>
      </c>
      <c r="K2580" s="51">
        <f t="shared" si="149"/>
        <v>13970334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1742</v>
      </c>
      <c r="E2581" s="928">
        <v>41051</v>
      </c>
      <c r="F2581" s="927" t="s">
        <v>1193</v>
      </c>
      <c r="G2581" s="880" t="s">
        <v>1001</v>
      </c>
      <c r="H2581" s="917" t="s">
        <v>1710</v>
      </c>
      <c r="I2581" s="258">
        <v>492</v>
      </c>
      <c r="J2581" s="258">
        <v>8744.6890243902435</v>
      </c>
      <c r="K2581" s="51">
        <f t="shared" si="149"/>
        <v>4302387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41051</v>
      </c>
      <c r="D2582" s="48" t="s">
        <v>1742</v>
      </c>
      <c r="E2582" s="928">
        <v>41051</v>
      </c>
      <c r="F2582" s="927" t="s">
        <v>1192</v>
      </c>
      <c r="G2582" s="880" t="s">
        <v>1001</v>
      </c>
      <c r="H2582" s="917" t="s">
        <v>1710</v>
      </c>
      <c r="I2582" s="258">
        <v>500</v>
      </c>
      <c r="J2582" s="258">
        <v>9577.9660000000003</v>
      </c>
      <c r="K2582" s="51">
        <f t="shared" si="149"/>
        <v>4788983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41051</v>
      </c>
      <c r="D2583" s="48" t="s">
        <v>1742</v>
      </c>
      <c r="E2583" s="928">
        <v>41051</v>
      </c>
      <c r="F2583" s="927" t="s">
        <v>1191</v>
      </c>
      <c r="G2583" s="880" t="s">
        <v>1001</v>
      </c>
      <c r="H2583" s="917" t="s">
        <v>1710</v>
      </c>
      <c r="I2583" s="258">
        <v>982</v>
      </c>
      <c r="J2583" s="258">
        <v>10582.739307535641</v>
      </c>
      <c r="K2583" s="51">
        <f t="shared" si="149"/>
        <v>10392250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1742</v>
      </c>
      <c r="E2584" s="928">
        <v>41053</v>
      </c>
      <c r="F2584" s="927" t="s">
        <v>1189</v>
      </c>
      <c r="G2584" s="880" t="s">
        <v>1003</v>
      </c>
      <c r="H2584" s="917" t="s">
        <v>1710</v>
      </c>
      <c r="I2584" s="258">
        <v>299</v>
      </c>
      <c r="J2584" s="258">
        <v>5908.6555183946484</v>
      </c>
      <c r="K2584" s="51">
        <f t="shared" si="149"/>
        <v>1766688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1742</v>
      </c>
      <c r="E2585" s="928">
        <v>41053</v>
      </c>
      <c r="F2585" s="927" t="s">
        <v>1190</v>
      </c>
      <c r="G2585" s="880" t="s">
        <v>1003</v>
      </c>
      <c r="H2585" s="917" t="s">
        <v>1710</v>
      </c>
      <c r="I2585" s="258">
        <v>296</v>
      </c>
      <c r="J2585" s="258">
        <v>6740.5135135135133</v>
      </c>
      <c r="K2585" s="51">
        <f t="shared" si="149"/>
        <v>1995192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1742</v>
      </c>
      <c r="E2586" s="928">
        <v>41053</v>
      </c>
      <c r="F2586" s="927" t="s">
        <v>1188</v>
      </c>
      <c r="G2586" s="880" t="s">
        <v>1004</v>
      </c>
      <c r="H2586" s="917" t="s">
        <v>1710</v>
      </c>
      <c r="I2586" s="258">
        <v>484</v>
      </c>
      <c r="J2586" s="258">
        <v>17610.105371900827</v>
      </c>
      <c r="K2586" s="51">
        <f t="shared" si="149"/>
        <v>8523291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1742</v>
      </c>
      <c r="E2587" s="928">
        <v>41053</v>
      </c>
      <c r="F2587" s="927" t="s">
        <v>1187</v>
      </c>
      <c r="G2587" s="880" t="s">
        <v>1005</v>
      </c>
      <c r="H2587" s="917" t="s">
        <v>1710</v>
      </c>
      <c r="I2587" s="258">
        <v>850</v>
      </c>
      <c r="J2587" s="258">
        <v>20302.964705882354</v>
      </c>
      <c r="K2587" s="51">
        <f t="shared" si="149"/>
        <v>17257520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41053</v>
      </c>
      <c r="D2588" s="48" t="s">
        <v>1742</v>
      </c>
      <c r="E2588" s="928">
        <v>41053</v>
      </c>
      <c r="F2588" s="927" t="s">
        <v>1186</v>
      </c>
      <c r="G2588" s="880" t="s">
        <v>1005</v>
      </c>
      <c r="H2588" s="917" t="s">
        <v>1710</v>
      </c>
      <c r="I2588" s="258">
        <v>450</v>
      </c>
      <c r="J2588" s="258">
        <v>13257.408888888889</v>
      </c>
      <c r="K2588" s="51">
        <f t="shared" si="149"/>
        <v>5965834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41053</v>
      </c>
      <c r="D2589" s="48" t="s">
        <v>1742</v>
      </c>
      <c r="E2589" s="928">
        <v>41053</v>
      </c>
      <c r="F2589" s="927" t="s">
        <v>1185</v>
      </c>
      <c r="G2589" s="880" t="s">
        <v>1005</v>
      </c>
      <c r="H2589" s="917" t="s">
        <v>1710</v>
      </c>
      <c r="I2589" s="258">
        <v>450</v>
      </c>
      <c r="J2589" s="258">
        <v>21421.444444444445</v>
      </c>
      <c r="K2589" s="51">
        <f t="shared" si="149"/>
        <v>9639650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1742</v>
      </c>
      <c r="E2590" s="928">
        <v>41059</v>
      </c>
      <c r="F2590" s="927" t="s">
        <v>1172</v>
      </c>
      <c r="G2590" s="880" t="s">
        <v>1011</v>
      </c>
      <c r="H2590" s="917" t="s">
        <v>1710</v>
      </c>
      <c r="I2590" s="258">
        <v>1000</v>
      </c>
      <c r="J2590" s="258">
        <v>6985.4650000000001</v>
      </c>
      <c r="K2590" s="51">
        <f t="shared" si="149"/>
        <v>6985465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1742</v>
      </c>
      <c r="E2591" s="928">
        <v>41059</v>
      </c>
      <c r="F2591" s="927" t="s">
        <v>1183</v>
      </c>
      <c r="G2591" s="880" t="s">
        <v>1011</v>
      </c>
      <c r="H2591" s="917" t="s">
        <v>1710</v>
      </c>
      <c r="I2591" s="258">
        <v>990</v>
      </c>
      <c r="J2591" s="258">
        <v>6607.4191919191917</v>
      </c>
      <c r="K2591" s="51">
        <f t="shared" si="149"/>
        <v>6541345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1742</v>
      </c>
      <c r="E2592" s="928">
        <v>41059</v>
      </c>
      <c r="F2592" s="927" t="s">
        <v>1501</v>
      </c>
      <c r="G2592" s="880" t="s">
        <v>1012</v>
      </c>
      <c r="H2592" s="917" t="s">
        <v>1710</v>
      </c>
      <c r="I2592" s="258">
        <v>1</v>
      </c>
      <c r="J2592" s="258">
        <v>5775</v>
      </c>
      <c r="K2592" s="51">
        <f t="shared" si="149"/>
        <v>5775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1742</v>
      </c>
      <c r="E2593" s="928">
        <v>41059</v>
      </c>
      <c r="F2593" s="927" t="s">
        <v>1535</v>
      </c>
      <c r="G2593" s="880" t="s">
        <v>1012</v>
      </c>
      <c r="H2593" s="917" t="s">
        <v>1710</v>
      </c>
      <c r="I2593" s="258">
        <v>1</v>
      </c>
      <c r="J2593" s="258">
        <v>5775</v>
      </c>
      <c r="K2593" s="51">
        <f t="shared" si="149"/>
        <v>5775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1742</v>
      </c>
      <c r="E2594" s="928">
        <v>41059</v>
      </c>
      <c r="F2594" s="927" t="s">
        <v>1499</v>
      </c>
      <c r="G2594" s="880" t="s">
        <v>1012</v>
      </c>
      <c r="H2594" s="917" t="s">
        <v>1710</v>
      </c>
      <c r="I2594" s="258">
        <v>1</v>
      </c>
      <c r="J2594" s="258">
        <v>10289</v>
      </c>
      <c r="K2594" s="51">
        <f t="shared" si="149"/>
        <v>10289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1742</v>
      </c>
      <c r="E2595" s="928">
        <v>41059</v>
      </c>
      <c r="F2595" s="927" t="s">
        <v>1503</v>
      </c>
      <c r="G2595" s="880" t="s">
        <v>1012</v>
      </c>
      <c r="H2595" s="917" t="s">
        <v>1710</v>
      </c>
      <c r="I2595" s="258">
        <v>1</v>
      </c>
      <c r="J2595" s="258">
        <v>10289</v>
      </c>
      <c r="K2595" s="51">
        <f t="shared" si="149"/>
        <v>10289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1742</v>
      </c>
      <c r="E2596" s="928">
        <v>41059</v>
      </c>
      <c r="F2596" s="927" t="s">
        <v>1536</v>
      </c>
      <c r="G2596" s="880" t="s">
        <v>1012</v>
      </c>
      <c r="H2596" s="917" t="s">
        <v>1710</v>
      </c>
      <c r="I2596" s="258">
        <v>1</v>
      </c>
      <c r="J2596" s="258">
        <v>10289</v>
      </c>
      <c r="K2596" s="51">
        <f t="shared" si="149"/>
        <v>10289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1742</v>
      </c>
      <c r="E2597" s="928">
        <v>41059</v>
      </c>
      <c r="F2597" s="927" t="s">
        <v>1538</v>
      </c>
      <c r="G2597" s="880" t="s">
        <v>1012</v>
      </c>
      <c r="H2597" s="917" t="s">
        <v>1710</v>
      </c>
      <c r="I2597" s="258">
        <v>1</v>
      </c>
      <c r="J2597" s="258">
        <v>10289</v>
      </c>
      <c r="K2597" s="51">
        <f t="shared" si="149"/>
        <v>10289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1742</v>
      </c>
      <c r="E2598" s="928">
        <v>41059</v>
      </c>
      <c r="F2598" s="927" t="s">
        <v>1541</v>
      </c>
      <c r="G2598" s="880" t="s">
        <v>1012</v>
      </c>
      <c r="H2598" s="917" t="s">
        <v>1710</v>
      </c>
      <c r="I2598" s="258">
        <v>1</v>
      </c>
      <c r="J2598" s="258">
        <v>10289</v>
      </c>
      <c r="K2598" s="51">
        <f t="shared" si="149"/>
        <v>10289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1742</v>
      </c>
      <c r="E2599" s="928">
        <v>41059</v>
      </c>
      <c r="F2599" s="927" t="s">
        <v>1529</v>
      </c>
      <c r="G2599" s="880" t="s">
        <v>1012</v>
      </c>
      <c r="H2599" s="917" t="s">
        <v>1710</v>
      </c>
      <c r="I2599" s="258">
        <v>1</v>
      </c>
      <c r="J2599" s="258">
        <v>10289</v>
      </c>
      <c r="K2599" s="51">
        <f t="shared" si="149"/>
        <v>10289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1742</v>
      </c>
      <c r="E2600" s="928">
        <v>41059</v>
      </c>
      <c r="F2600" s="927" t="s">
        <v>1529</v>
      </c>
      <c r="G2600" s="880" t="s">
        <v>1012</v>
      </c>
      <c r="H2600" s="917" t="s">
        <v>1710</v>
      </c>
      <c r="I2600" s="258">
        <v>3</v>
      </c>
      <c r="J2600" s="258">
        <v>10192</v>
      </c>
      <c r="K2600" s="51">
        <f t="shared" si="149"/>
        <v>30576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1742</v>
      </c>
      <c r="E2601" s="928">
        <v>41059</v>
      </c>
      <c r="F2601" s="927" t="s">
        <v>1505</v>
      </c>
      <c r="G2601" s="880" t="s">
        <v>1012</v>
      </c>
      <c r="H2601" s="917" t="s">
        <v>1710</v>
      </c>
      <c r="I2601" s="258">
        <v>1</v>
      </c>
      <c r="J2601" s="258">
        <v>10289</v>
      </c>
      <c r="K2601" s="51">
        <f t="shared" si="149"/>
        <v>10289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1742</v>
      </c>
      <c r="E2602" s="928">
        <v>41059</v>
      </c>
      <c r="F2602" s="927" t="s">
        <v>1514</v>
      </c>
      <c r="G2602" s="880" t="s">
        <v>1012</v>
      </c>
      <c r="H2602" s="917" t="s">
        <v>1710</v>
      </c>
      <c r="I2602" s="258">
        <v>26</v>
      </c>
      <c r="J2602" s="258">
        <v>9124.9230769230762</v>
      </c>
      <c r="K2602" s="51">
        <f t="shared" si="149"/>
        <v>237248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1742</v>
      </c>
      <c r="E2603" s="928">
        <v>41059</v>
      </c>
      <c r="F2603" s="927" t="s">
        <v>1517</v>
      </c>
      <c r="G2603" s="880" t="s">
        <v>1012</v>
      </c>
      <c r="H2603" s="917" t="s">
        <v>1710</v>
      </c>
      <c r="I2603" s="258">
        <v>2</v>
      </c>
      <c r="J2603" s="258">
        <v>12037</v>
      </c>
      <c r="K2603" s="51">
        <f t="shared" si="149"/>
        <v>24074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1742</v>
      </c>
      <c r="E2604" s="928">
        <v>41059</v>
      </c>
      <c r="F2604" s="927" t="s">
        <v>1542</v>
      </c>
      <c r="G2604" s="880" t="s">
        <v>1012</v>
      </c>
      <c r="H2604" s="917" t="s">
        <v>1710</v>
      </c>
      <c r="I2604" s="258">
        <v>1</v>
      </c>
      <c r="J2604" s="258">
        <v>10682</v>
      </c>
      <c r="K2604" s="51">
        <f t="shared" si="149"/>
        <v>10682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1742</v>
      </c>
      <c r="E2605" s="928">
        <v>41059</v>
      </c>
      <c r="F2605" s="927" t="s">
        <v>1504</v>
      </c>
      <c r="G2605" s="880" t="s">
        <v>1012</v>
      </c>
      <c r="H2605" s="917" t="s">
        <v>1710</v>
      </c>
      <c r="I2605" s="258">
        <v>1</v>
      </c>
      <c r="J2605" s="258">
        <v>10289</v>
      </c>
      <c r="K2605" s="51">
        <f t="shared" si="149"/>
        <v>10289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1742</v>
      </c>
      <c r="E2606" s="928">
        <v>41059</v>
      </c>
      <c r="F2606" s="927" t="s">
        <v>1539</v>
      </c>
      <c r="G2606" s="880" t="s">
        <v>1012</v>
      </c>
      <c r="H2606" s="917" t="s">
        <v>1710</v>
      </c>
      <c r="I2606" s="258">
        <v>1</v>
      </c>
      <c r="J2606" s="258">
        <v>10289</v>
      </c>
      <c r="K2606" s="51">
        <f t="shared" si="149"/>
        <v>10289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1742</v>
      </c>
      <c r="E2607" s="928">
        <v>41059</v>
      </c>
      <c r="F2607" s="927" t="s">
        <v>1516</v>
      </c>
      <c r="G2607" s="880" t="s">
        <v>1012</v>
      </c>
      <c r="H2607" s="917" t="s">
        <v>1710</v>
      </c>
      <c r="I2607" s="258">
        <v>4</v>
      </c>
      <c r="J2607" s="258">
        <v>13257.5</v>
      </c>
      <c r="K2607" s="51">
        <f t="shared" si="149"/>
        <v>53030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1742</v>
      </c>
      <c r="E2608" s="928">
        <v>41059</v>
      </c>
      <c r="F2608" s="927" t="s">
        <v>1543</v>
      </c>
      <c r="G2608" s="880" t="s">
        <v>1012</v>
      </c>
      <c r="H2608" s="917" t="s">
        <v>1710</v>
      </c>
      <c r="I2608" s="258">
        <v>4</v>
      </c>
      <c r="J2608" s="258">
        <v>10682</v>
      </c>
      <c r="K2608" s="51">
        <f t="shared" si="149"/>
        <v>42728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1742</v>
      </c>
      <c r="E2609" s="928">
        <v>41059</v>
      </c>
      <c r="F2609" s="927" t="s">
        <v>1506</v>
      </c>
      <c r="G2609" s="880" t="s">
        <v>1012</v>
      </c>
      <c r="H2609" s="917" t="s">
        <v>1710</v>
      </c>
      <c r="I2609" s="258">
        <v>24</v>
      </c>
      <c r="J2609" s="258">
        <v>9700.9583333333339</v>
      </c>
      <c r="K2609" s="51">
        <f t="shared" si="149"/>
        <v>232823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1742</v>
      </c>
      <c r="E2610" s="928">
        <v>41059</v>
      </c>
      <c r="F2610" s="927" t="s">
        <v>1507</v>
      </c>
      <c r="G2610" s="880" t="s">
        <v>1012</v>
      </c>
      <c r="H2610" s="917" t="s">
        <v>1710</v>
      </c>
      <c r="I2610" s="258">
        <v>81</v>
      </c>
      <c r="J2610" s="258">
        <v>10662.604938271605</v>
      </c>
      <c r="K2610" s="51">
        <f t="shared" si="149"/>
        <v>863671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1742</v>
      </c>
      <c r="E2611" s="928">
        <v>41059</v>
      </c>
      <c r="F2611" s="927" t="s">
        <v>1502</v>
      </c>
      <c r="G2611" s="880" t="s">
        <v>1012</v>
      </c>
      <c r="H2611" s="917" t="s">
        <v>1710</v>
      </c>
      <c r="I2611" s="258">
        <v>1</v>
      </c>
      <c r="J2611" s="258">
        <v>10289</v>
      </c>
      <c r="K2611" s="51">
        <f t="shared" si="149"/>
        <v>10289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1742</v>
      </c>
      <c r="E2612" s="928">
        <v>41059</v>
      </c>
      <c r="F2612" s="927" t="s">
        <v>1510</v>
      </c>
      <c r="G2612" s="880" t="s">
        <v>1012</v>
      </c>
      <c r="H2612" s="917" t="s">
        <v>1710</v>
      </c>
      <c r="I2612" s="258">
        <v>5</v>
      </c>
      <c r="J2612" s="258">
        <v>10682</v>
      </c>
      <c r="K2612" s="51">
        <f t="shared" si="149"/>
        <v>53410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1742</v>
      </c>
      <c r="E2613" s="928">
        <v>41059</v>
      </c>
      <c r="F2613" s="927" t="s">
        <v>1508</v>
      </c>
      <c r="G2613" s="880" t="s">
        <v>1012</v>
      </c>
      <c r="H2613" s="917" t="s">
        <v>1710</v>
      </c>
      <c r="I2613" s="258">
        <v>57</v>
      </c>
      <c r="J2613" s="258">
        <v>13346.17543859649</v>
      </c>
      <c r="K2613" s="51">
        <f t="shared" si="149"/>
        <v>760732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1742</v>
      </c>
      <c r="E2614" s="928">
        <v>41059</v>
      </c>
      <c r="F2614" s="927" t="s">
        <v>1537</v>
      </c>
      <c r="G2614" s="880" t="s">
        <v>1012</v>
      </c>
      <c r="H2614" s="917" t="s">
        <v>1710</v>
      </c>
      <c r="I2614" s="258">
        <v>1</v>
      </c>
      <c r="J2614" s="258">
        <v>15637</v>
      </c>
      <c r="K2614" s="51">
        <f t="shared" si="149"/>
        <v>15637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1742</v>
      </c>
      <c r="E2615" s="928">
        <v>41059</v>
      </c>
      <c r="F2615" s="927" t="s">
        <v>1498</v>
      </c>
      <c r="G2615" s="880" t="s">
        <v>1012</v>
      </c>
      <c r="H2615" s="917" t="s">
        <v>1710</v>
      </c>
      <c r="I2615" s="258">
        <v>152</v>
      </c>
      <c r="J2615" s="258">
        <v>12485.322368421053</v>
      </c>
      <c r="K2615" s="51">
        <f t="shared" si="149"/>
        <v>1897769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1742</v>
      </c>
      <c r="E2616" s="928">
        <v>41059</v>
      </c>
      <c r="F2616" s="927" t="s">
        <v>1512</v>
      </c>
      <c r="G2616" s="880" t="s">
        <v>1012</v>
      </c>
      <c r="H2616" s="917" t="s">
        <v>1710</v>
      </c>
      <c r="I2616" s="258">
        <v>33</v>
      </c>
      <c r="J2616" s="258">
        <v>14979.60606060606</v>
      </c>
      <c r="K2616" s="51">
        <f t="shared" si="149"/>
        <v>494327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1742</v>
      </c>
      <c r="E2617" s="928">
        <v>41059</v>
      </c>
      <c r="F2617" s="927" t="s">
        <v>1528</v>
      </c>
      <c r="G2617" s="880" t="s">
        <v>1012</v>
      </c>
      <c r="H2617" s="917" t="s">
        <v>1710</v>
      </c>
      <c r="I2617" s="258">
        <v>22</v>
      </c>
      <c r="J2617" s="258">
        <v>16388.772727272728</v>
      </c>
      <c r="K2617" s="51">
        <f t="shared" si="149"/>
        <v>360553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1742</v>
      </c>
      <c r="E2618" s="928">
        <v>41059</v>
      </c>
      <c r="F2618" s="742" t="s">
        <v>1540</v>
      </c>
      <c r="G2618" s="880" t="s">
        <v>1012</v>
      </c>
      <c r="H2618" s="917" t="s">
        <v>1710</v>
      </c>
      <c r="I2618" s="258">
        <v>86</v>
      </c>
      <c r="J2618" s="258">
        <v>18788.941860465115</v>
      </c>
      <c r="K2618" s="51">
        <f t="shared" si="149"/>
        <v>1615849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1742</v>
      </c>
      <c r="E2619" s="928">
        <v>41059</v>
      </c>
      <c r="F2619" s="927" t="s">
        <v>1515</v>
      </c>
      <c r="G2619" s="880" t="s">
        <v>1012</v>
      </c>
      <c r="H2619" s="917" t="s">
        <v>1710</v>
      </c>
      <c r="I2619" s="258">
        <v>91</v>
      </c>
      <c r="J2619" s="258">
        <v>15179.989010989011</v>
      </c>
      <c r="K2619" s="51">
        <f t="shared" si="149"/>
        <v>1381379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1742</v>
      </c>
      <c r="E2620" s="928">
        <v>41059</v>
      </c>
      <c r="F2620" s="927" t="s">
        <v>1534</v>
      </c>
      <c r="G2620" s="880" t="s">
        <v>1012</v>
      </c>
      <c r="H2620" s="917" t="s">
        <v>1710</v>
      </c>
      <c r="I2620" s="258">
        <v>239</v>
      </c>
      <c r="J2620" s="258">
        <v>25476.401673640168</v>
      </c>
      <c r="K2620" s="51">
        <f t="shared" si="149"/>
        <v>6088860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1742</v>
      </c>
      <c r="E2621" s="928">
        <v>41059</v>
      </c>
      <c r="F2621" s="927" t="s">
        <v>1518</v>
      </c>
      <c r="G2621" s="880" t="s">
        <v>1012</v>
      </c>
      <c r="H2621" s="917" t="s">
        <v>1710</v>
      </c>
      <c r="I2621" s="258">
        <v>36</v>
      </c>
      <c r="J2621" s="258">
        <v>18983.972222222223</v>
      </c>
      <c r="K2621" s="51">
        <f t="shared" si="149"/>
        <v>683423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1742</v>
      </c>
      <c r="E2622" s="928">
        <v>41059</v>
      </c>
      <c r="F2622" s="927" t="s">
        <v>1525</v>
      </c>
      <c r="G2622" s="880" t="s">
        <v>1012</v>
      </c>
      <c r="H2622" s="917" t="s">
        <v>1710</v>
      </c>
      <c r="I2622" s="258">
        <v>2</v>
      </c>
      <c r="J2622" s="258">
        <v>16935.5</v>
      </c>
      <c r="K2622" s="51">
        <f t="shared" si="149"/>
        <v>33871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41059</v>
      </c>
      <c r="D2623" s="48" t="s">
        <v>1742</v>
      </c>
      <c r="E2623" s="928">
        <v>41059</v>
      </c>
      <c r="F2623" s="927" t="s">
        <v>1526</v>
      </c>
      <c r="G2623" s="880" t="s">
        <v>1012</v>
      </c>
      <c r="H2623" s="917" t="s">
        <v>1710</v>
      </c>
      <c r="I2623" s="258">
        <v>46</v>
      </c>
      <c r="J2623" s="258">
        <v>21199.91304347826</v>
      </c>
      <c r="K2623" s="51">
        <f t="shared" si="149"/>
        <v>975196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41059</v>
      </c>
      <c r="D2624" s="48" t="s">
        <v>1742</v>
      </c>
      <c r="E2624" s="928">
        <v>41059</v>
      </c>
      <c r="F2624" s="927" t="s">
        <v>1182</v>
      </c>
      <c r="G2624" s="880" t="s">
        <v>1013</v>
      </c>
      <c r="H2624" s="917" t="s">
        <v>1710</v>
      </c>
      <c r="I2624" s="258">
        <v>219</v>
      </c>
      <c r="J2624" s="258">
        <v>10675.168949771689</v>
      </c>
      <c r="K2624" s="51">
        <f t="shared" si="149"/>
        <v>2337862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1742</v>
      </c>
      <c r="E2625" s="928">
        <v>41060</v>
      </c>
      <c r="F2625" s="929" t="s">
        <v>1123</v>
      </c>
      <c r="G2625" s="880" t="s">
        <v>1015</v>
      </c>
      <c r="H2625" s="917" t="s">
        <v>1710</v>
      </c>
      <c r="I2625" s="258">
        <v>488</v>
      </c>
      <c r="J2625" s="258">
        <v>7714.2807377049185</v>
      </c>
      <c r="K2625" s="51">
        <f t="shared" si="149"/>
        <v>3764569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148"/>
        <v>5</v>
      </c>
      <c r="C2626" s="48">
        <f t="shared" si="150"/>
        <v>41060</v>
      </c>
      <c r="D2626" s="48" t="s">
        <v>1742</v>
      </c>
      <c r="E2626" s="928">
        <v>41060</v>
      </c>
      <c r="F2626" s="927" t="s">
        <v>552</v>
      </c>
      <c r="G2626" s="880" t="s">
        <v>1016</v>
      </c>
      <c r="H2626" s="917" t="s">
        <v>1710</v>
      </c>
      <c r="I2626" s="258">
        <v>3000</v>
      </c>
      <c r="J2626" s="258">
        <v>4302.6316666666671</v>
      </c>
      <c r="K2626" s="51">
        <f t="shared" si="149"/>
        <v>12907895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148"/>
        <v>5</v>
      </c>
      <c r="C2627" s="48">
        <f t="shared" si="150"/>
        <v>41060</v>
      </c>
      <c r="D2627" s="48" t="s">
        <v>1742</v>
      </c>
      <c r="E2627" s="928">
        <v>41060</v>
      </c>
      <c r="F2627" s="927" t="s">
        <v>553</v>
      </c>
      <c r="G2627" s="880" t="s">
        <v>1018</v>
      </c>
      <c r="H2627" s="917" t="s">
        <v>1710</v>
      </c>
      <c r="I2627" s="258">
        <v>546</v>
      </c>
      <c r="J2627" s="258">
        <v>12216.580586080587</v>
      </c>
      <c r="K2627" s="51">
        <f t="shared" si="149"/>
        <v>6670253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41061</v>
      </c>
      <c r="D2628" s="48" t="s">
        <v>1742</v>
      </c>
      <c r="E2628" s="928">
        <v>41061</v>
      </c>
      <c r="F2628" s="927" t="s">
        <v>1180</v>
      </c>
      <c r="G2628" s="880" t="s">
        <v>1019</v>
      </c>
      <c r="H2628" s="917" t="s">
        <v>1710</v>
      </c>
      <c r="I2628" s="258">
        <v>620</v>
      </c>
      <c r="J2628" s="258">
        <v>7015.8677419354835</v>
      </c>
      <c r="K2628" s="51">
        <f t="shared" si="149"/>
        <v>4349838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41061</v>
      </c>
      <c r="D2629" s="48" t="s">
        <v>1742</v>
      </c>
      <c r="E2629" s="928">
        <v>41061</v>
      </c>
      <c r="F2629" s="927" t="s">
        <v>1179</v>
      </c>
      <c r="G2629" s="880" t="s">
        <v>1019</v>
      </c>
      <c r="H2629" s="917" t="s">
        <v>1710</v>
      </c>
      <c r="I2629" s="258">
        <v>196</v>
      </c>
      <c r="J2629" s="258">
        <v>7316.0459183673465</v>
      </c>
      <c r="K2629" s="51">
        <f t="shared" si="149"/>
        <v>1433945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1742</v>
      </c>
      <c r="E2630" s="928">
        <v>41071</v>
      </c>
      <c r="F2630" s="49" t="s">
        <v>1147</v>
      </c>
      <c r="G2630" s="880" t="s">
        <v>1021</v>
      </c>
      <c r="H2630" s="917" t="s">
        <v>1710</v>
      </c>
      <c r="I2630" s="258">
        <v>452</v>
      </c>
      <c r="J2630" s="258">
        <v>10981.964601769912</v>
      </c>
      <c r="K2630" s="51">
        <f t="shared" si="149"/>
        <v>4963848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41071</v>
      </c>
      <c r="D2631" s="48" t="s">
        <v>1742</v>
      </c>
      <c r="E2631" s="928">
        <v>41071</v>
      </c>
      <c r="F2631" s="49" t="s">
        <v>1222</v>
      </c>
      <c r="G2631" s="880" t="s">
        <v>1021</v>
      </c>
      <c r="H2631" s="917" t="s">
        <v>1710</v>
      </c>
      <c r="I2631" s="258">
        <v>180</v>
      </c>
      <c r="J2631" s="258">
        <v>6767.2444444444445</v>
      </c>
      <c r="K2631" s="51">
        <f t="shared" si="149"/>
        <v>1218104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41071</v>
      </c>
      <c r="D2632" s="48" t="s">
        <v>1742</v>
      </c>
      <c r="E2632" s="928">
        <v>41071</v>
      </c>
      <c r="F2632" s="742" t="s">
        <v>1152</v>
      </c>
      <c r="G2632" s="880" t="s">
        <v>1021</v>
      </c>
      <c r="H2632" s="917" t="s">
        <v>1710</v>
      </c>
      <c r="I2632" s="258">
        <v>206</v>
      </c>
      <c r="J2632" s="258">
        <v>7034.4902912621355</v>
      </c>
      <c r="K2632" s="51">
        <f t="shared" si="149"/>
        <v>1449105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148"/>
        <v>6</v>
      </c>
      <c r="C2633" s="48">
        <f t="shared" si="150"/>
        <v>41072</v>
      </c>
      <c r="D2633" s="48" t="s">
        <v>1742</v>
      </c>
      <c r="E2633" s="928">
        <v>41072</v>
      </c>
      <c r="F2633" s="927" t="s">
        <v>1178</v>
      </c>
      <c r="G2633" s="880" t="s">
        <v>1022</v>
      </c>
      <c r="H2633" s="917" t="s">
        <v>1710</v>
      </c>
      <c r="I2633" s="258">
        <v>2220</v>
      </c>
      <c r="J2633" s="258">
        <v>5114.7558558558558</v>
      </c>
      <c r="K2633" s="51">
        <f t="shared" si="149"/>
        <v>11354758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148"/>
        <v>6</v>
      </c>
      <c r="C2634" s="48">
        <f t="shared" si="150"/>
        <v>41072</v>
      </c>
      <c r="D2634" s="48" t="s">
        <v>1742</v>
      </c>
      <c r="E2634" s="928">
        <v>41072</v>
      </c>
      <c r="F2634" s="927" t="s">
        <v>1177</v>
      </c>
      <c r="G2634" s="880" t="s">
        <v>1023</v>
      </c>
      <c r="H2634" s="917" t="s">
        <v>1710</v>
      </c>
      <c r="I2634" s="258">
        <v>1110</v>
      </c>
      <c r="J2634" s="258">
        <v>6591.8855855855854</v>
      </c>
      <c r="K2634" s="51">
        <f t="shared" si="149"/>
        <v>7316993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ref="B2635:B2688" si="151">IF(C2635&lt;&gt;"",MONTH(C2635),"")</f>
        <v>6</v>
      </c>
      <c r="C2635" s="48">
        <f t="shared" si="150"/>
        <v>41083</v>
      </c>
      <c r="D2635" s="48" t="s">
        <v>1742</v>
      </c>
      <c r="E2635" s="928">
        <v>41083</v>
      </c>
      <c r="F2635" s="927" t="s">
        <v>1176</v>
      </c>
      <c r="G2635" s="880" t="s">
        <v>1025</v>
      </c>
      <c r="H2635" s="917" t="s">
        <v>1710</v>
      </c>
      <c r="I2635" s="258">
        <v>1010</v>
      </c>
      <c r="J2635" s="258">
        <v>6584.7376237623766</v>
      </c>
      <c r="K2635" s="51">
        <f t="shared" si="149"/>
        <v>6650585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1742</v>
      </c>
      <c r="E2636" s="928">
        <v>41086</v>
      </c>
      <c r="F2636" s="927" t="s">
        <v>1175</v>
      </c>
      <c r="G2636" s="880" t="s">
        <v>1026</v>
      </c>
      <c r="H2636" s="917" t="s">
        <v>1710</v>
      </c>
      <c r="I2636" s="258">
        <v>1884</v>
      </c>
      <c r="J2636" s="258">
        <v>8601.0732484076434</v>
      </c>
      <c r="K2636" s="51">
        <f t="shared" ref="K2636:K2689" si="152">ROUND(I2636*J2636,0)</f>
        <v>16204422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1742</v>
      </c>
      <c r="E2637" s="928">
        <v>41086</v>
      </c>
      <c r="F2637" s="927" t="s">
        <v>1174</v>
      </c>
      <c r="G2637" s="880" t="s">
        <v>1027</v>
      </c>
      <c r="H2637" s="917" t="s">
        <v>1710</v>
      </c>
      <c r="I2637" s="258">
        <v>505</v>
      </c>
      <c r="J2637" s="258">
        <v>10288.695049504951</v>
      </c>
      <c r="K2637" s="51">
        <f t="shared" si="152"/>
        <v>5195791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si="150"/>
        <v>41086</v>
      </c>
      <c r="D2638" s="48" t="s">
        <v>1742</v>
      </c>
      <c r="E2638" s="928">
        <v>41086</v>
      </c>
      <c r="F2638" s="927" t="s">
        <v>1173</v>
      </c>
      <c r="G2638" s="880" t="s">
        <v>1027</v>
      </c>
      <c r="H2638" s="917" t="s">
        <v>1710</v>
      </c>
      <c r="I2638" s="258">
        <v>985</v>
      </c>
      <c r="J2638" s="258">
        <v>14714.432487309645</v>
      </c>
      <c r="K2638" s="51">
        <f t="shared" si="152"/>
        <v>14493716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0"/>
        <v>41086</v>
      </c>
      <c r="D2639" s="48" t="s">
        <v>1742</v>
      </c>
      <c r="E2639" s="928">
        <v>41086</v>
      </c>
      <c r="F2639" s="927" t="s">
        <v>1498</v>
      </c>
      <c r="G2639" s="880" t="s">
        <v>1029</v>
      </c>
      <c r="H2639" s="917" t="s">
        <v>1710</v>
      </c>
      <c r="I2639" s="258">
        <v>201</v>
      </c>
      <c r="J2639" s="258">
        <v>12522.910447761195</v>
      </c>
      <c r="K2639" s="51">
        <f t="shared" si="152"/>
        <v>2517105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ref="C2640:C2693" si="153">E2640</f>
        <v>41086</v>
      </c>
      <c r="D2640" s="48" t="s">
        <v>1742</v>
      </c>
      <c r="E2640" s="928">
        <v>41086</v>
      </c>
      <c r="F2640" s="927" t="s">
        <v>1512</v>
      </c>
      <c r="G2640" s="880" t="s">
        <v>1029</v>
      </c>
      <c r="H2640" s="917" t="s">
        <v>1710</v>
      </c>
      <c r="I2640" s="258">
        <v>75</v>
      </c>
      <c r="J2640" s="258">
        <v>15345.4</v>
      </c>
      <c r="K2640" s="51">
        <f t="shared" si="152"/>
        <v>1150905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1742</v>
      </c>
      <c r="E2641" s="928">
        <v>41086</v>
      </c>
      <c r="F2641" s="927" t="s">
        <v>1528</v>
      </c>
      <c r="G2641" s="880" t="s">
        <v>1029</v>
      </c>
      <c r="H2641" s="917" t="s">
        <v>1710</v>
      </c>
      <c r="I2641" s="258">
        <v>221</v>
      </c>
      <c r="J2641" s="258">
        <v>16123.914027149322</v>
      </c>
      <c r="K2641" s="51">
        <f t="shared" si="152"/>
        <v>3563385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1742</v>
      </c>
      <c r="E2642" s="928">
        <v>41086</v>
      </c>
      <c r="F2642" s="927" t="s">
        <v>1540</v>
      </c>
      <c r="G2642" s="880" t="s">
        <v>1029</v>
      </c>
      <c r="H2642" s="917" t="s">
        <v>1710</v>
      </c>
      <c r="I2642" s="258">
        <v>86</v>
      </c>
      <c r="J2642" s="258">
        <v>18788.941860465115</v>
      </c>
      <c r="K2642" s="51">
        <f t="shared" si="152"/>
        <v>1615849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1742</v>
      </c>
      <c r="E2643" s="928">
        <v>41086</v>
      </c>
      <c r="F2643" s="927" t="s">
        <v>1515</v>
      </c>
      <c r="G2643" s="880" t="s">
        <v>1029</v>
      </c>
      <c r="H2643" s="917" t="s">
        <v>1710</v>
      </c>
      <c r="I2643" s="258">
        <v>310</v>
      </c>
      <c r="J2643" s="258">
        <v>15747.31935483871</v>
      </c>
      <c r="K2643" s="51">
        <f t="shared" si="152"/>
        <v>4881669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1742</v>
      </c>
      <c r="E2644" s="928">
        <v>41086</v>
      </c>
      <c r="F2644" s="927" t="s">
        <v>1534</v>
      </c>
      <c r="G2644" s="880" t="s">
        <v>1029</v>
      </c>
      <c r="H2644" s="917" t="s">
        <v>1710</v>
      </c>
      <c r="I2644" s="258">
        <v>239</v>
      </c>
      <c r="J2644" s="258">
        <v>25476.401673640168</v>
      </c>
      <c r="K2644" s="51">
        <f t="shared" si="152"/>
        <v>6088860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1742</v>
      </c>
      <c r="E2645" s="928">
        <v>41086</v>
      </c>
      <c r="F2645" s="927" t="s">
        <v>1514</v>
      </c>
      <c r="G2645" s="880" t="s">
        <v>1029</v>
      </c>
      <c r="H2645" s="917" t="s">
        <v>1710</v>
      </c>
      <c r="I2645" s="258">
        <v>1</v>
      </c>
      <c r="J2645" s="258">
        <v>10289</v>
      </c>
      <c r="K2645" s="51">
        <f t="shared" si="152"/>
        <v>10289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1742</v>
      </c>
      <c r="E2646" s="928">
        <v>41086</v>
      </c>
      <c r="F2646" s="927" t="s">
        <v>1518</v>
      </c>
      <c r="G2646" s="880" t="s">
        <v>1029</v>
      </c>
      <c r="H2646" s="917" t="s">
        <v>1710</v>
      </c>
      <c r="I2646" s="258">
        <v>260</v>
      </c>
      <c r="J2646" s="258">
        <v>18983.965384615385</v>
      </c>
      <c r="K2646" s="51">
        <f t="shared" si="152"/>
        <v>4935831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41086</v>
      </c>
      <c r="D2647" s="48" t="s">
        <v>1742</v>
      </c>
      <c r="E2647" s="928">
        <v>41086</v>
      </c>
      <c r="F2647" s="927" t="s">
        <v>1525</v>
      </c>
      <c r="G2647" s="880" t="s">
        <v>1029</v>
      </c>
      <c r="H2647" s="917" t="s">
        <v>1710</v>
      </c>
      <c r="I2647" s="258">
        <v>236</v>
      </c>
      <c r="J2647" s="258">
        <v>12640.639830508475</v>
      </c>
      <c r="K2647" s="51">
        <f t="shared" si="152"/>
        <v>2983191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41086</v>
      </c>
      <c r="D2648" s="48" t="s">
        <v>1742</v>
      </c>
      <c r="E2648" s="928">
        <v>41086</v>
      </c>
      <c r="F2648" s="927" t="s">
        <v>1526</v>
      </c>
      <c r="G2648" s="880" t="s">
        <v>1029</v>
      </c>
      <c r="H2648" s="917" t="s">
        <v>1710</v>
      </c>
      <c r="I2648" s="258">
        <v>350</v>
      </c>
      <c r="J2648" s="258">
        <v>21484.737142857142</v>
      </c>
      <c r="K2648" s="51">
        <f t="shared" si="152"/>
        <v>7519658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1742</v>
      </c>
      <c r="E2649" s="928">
        <v>41090</v>
      </c>
      <c r="F2649" s="927" t="s">
        <v>1503</v>
      </c>
      <c r="G2649" s="880" t="s">
        <v>1030</v>
      </c>
      <c r="H2649" s="917" t="s">
        <v>1710</v>
      </c>
      <c r="I2649" s="258">
        <v>450</v>
      </c>
      <c r="J2649" s="258">
        <v>8045.8533333333335</v>
      </c>
      <c r="K2649" s="51">
        <f t="shared" si="152"/>
        <v>3620634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1742</v>
      </c>
      <c r="E2650" s="928">
        <v>41090</v>
      </c>
      <c r="F2650" s="927" t="s">
        <v>1536</v>
      </c>
      <c r="G2650" s="880" t="s">
        <v>1030</v>
      </c>
      <c r="H2650" s="917" t="s">
        <v>1710</v>
      </c>
      <c r="I2650" s="258">
        <v>789</v>
      </c>
      <c r="J2650" s="258">
        <v>8996.1850443599487</v>
      </c>
      <c r="K2650" s="51">
        <f t="shared" si="152"/>
        <v>7097990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1742</v>
      </c>
      <c r="E2651" s="928">
        <v>41090</v>
      </c>
      <c r="F2651" s="927" t="s">
        <v>1538</v>
      </c>
      <c r="G2651" s="880" t="s">
        <v>1030</v>
      </c>
      <c r="H2651" s="917" t="s">
        <v>1710</v>
      </c>
      <c r="I2651" s="258">
        <v>902</v>
      </c>
      <c r="J2651" s="258">
        <v>8738.1851441241688</v>
      </c>
      <c r="K2651" s="51">
        <f t="shared" si="152"/>
        <v>7881843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1742</v>
      </c>
      <c r="E2652" s="928">
        <v>41090</v>
      </c>
      <c r="F2652" s="927" t="s">
        <v>1541</v>
      </c>
      <c r="G2652" s="880" t="s">
        <v>1030</v>
      </c>
      <c r="H2652" s="917" t="s">
        <v>1710</v>
      </c>
      <c r="I2652" s="258">
        <v>456</v>
      </c>
      <c r="J2652" s="258">
        <v>7347.8859649122805</v>
      </c>
      <c r="K2652" s="51">
        <f t="shared" si="152"/>
        <v>3350636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1742</v>
      </c>
      <c r="E2653" s="928">
        <v>41090</v>
      </c>
      <c r="F2653" s="927" t="s">
        <v>1529</v>
      </c>
      <c r="G2653" s="880" t="s">
        <v>1030</v>
      </c>
      <c r="H2653" s="917" t="s">
        <v>1710</v>
      </c>
      <c r="I2653" s="258">
        <v>480</v>
      </c>
      <c r="J2653" s="258">
        <v>9797.9645833333325</v>
      </c>
      <c r="K2653" s="51">
        <f t="shared" si="152"/>
        <v>4703023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1742</v>
      </c>
      <c r="E2654" s="928">
        <v>41090</v>
      </c>
      <c r="F2654" s="927" t="s">
        <v>1529</v>
      </c>
      <c r="G2654" s="880" t="s">
        <v>1030</v>
      </c>
      <c r="H2654" s="917" t="s">
        <v>1710</v>
      </c>
      <c r="I2654" s="258">
        <v>579</v>
      </c>
      <c r="J2654" s="258">
        <v>10469.582037996546</v>
      </c>
      <c r="K2654" s="51">
        <f t="shared" si="152"/>
        <v>6061888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1742</v>
      </c>
      <c r="E2655" s="928">
        <v>41090</v>
      </c>
      <c r="F2655" s="927" t="s">
        <v>1505</v>
      </c>
      <c r="G2655" s="880" t="s">
        <v>1030</v>
      </c>
      <c r="H2655" s="917" t="s">
        <v>1710</v>
      </c>
      <c r="I2655" s="258">
        <v>170</v>
      </c>
      <c r="J2655" s="258">
        <v>8072.2588235294115</v>
      </c>
      <c r="K2655" s="51">
        <f t="shared" si="152"/>
        <v>1372284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1742</v>
      </c>
      <c r="E2656" s="928">
        <v>41090</v>
      </c>
      <c r="F2656" s="927" t="s">
        <v>1514</v>
      </c>
      <c r="G2656" s="880" t="s">
        <v>1030</v>
      </c>
      <c r="H2656" s="917" t="s">
        <v>1710</v>
      </c>
      <c r="I2656" s="258">
        <v>260</v>
      </c>
      <c r="J2656" s="258">
        <v>8900.2846153846149</v>
      </c>
      <c r="K2656" s="51">
        <f t="shared" si="152"/>
        <v>2314074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1742</v>
      </c>
      <c r="E2657" s="928">
        <v>41090</v>
      </c>
      <c r="F2657" s="927" t="s">
        <v>1517</v>
      </c>
      <c r="G2657" s="880" t="s">
        <v>1030</v>
      </c>
      <c r="H2657" s="917" t="s">
        <v>1710</v>
      </c>
      <c r="I2657" s="258">
        <v>245</v>
      </c>
      <c r="J2657" s="258">
        <v>12036.963265306122</v>
      </c>
      <c r="K2657" s="51">
        <f t="shared" si="152"/>
        <v>2949056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1742</v>
      </c>
      <c r="E2658" s="928">
        <v>41090</v>
      </c>
      <c r="F2658" s="927" t="s">
        <v>1542</v>
      </c>
      <c r="G2658" s="880" t="s">
        <v>1030</v>
      </c>
      <c r="H2658" s="917" t="s">
        <v>1710</v>
      </c>
      <c r="I2658" s="258">
        <v>540</v>
      </c>
      <c r="J2658" s="258">
        <v>12036.964814814815</v>
      </c>
      <c r="K2658" s="51">
        <f t="shared" si="152"/>
        <v>6499961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1742</v>
      </c>
      <c r="E2659" s="928">
        <v>41090</v>
      </c>
      <c r="F2659" s="927" t="s">
        <v>1504</v>
      </c>
      <c r="G2659" s="880" t="s">
        <v>1030</v>
      </c>
      <c r="H2659" s="917" t="s">
        <v>1710</v>
      </c>
      <c r="I2659" s="258">
        <v>580</v>
      </c>
      <c r="J2659" s="258">
        <v>8789.3793103448279</v>
      </c>
      <c r="K2659" s="51">
        <f t="shared" si="152"/>
        <v>5097840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1742</v>
      </c>
      <c r="E2660" s="928">
        <v>41090</v>
      </c>
      <c r="F2660" s="927" t="s">
        <v>1539</v>
      </c>
      <c r="G2660" s="880" t="s">
        <v>1030</v>
      </c>
      <c r="H2660" s="917" t="s">
        <v>1710</v>
      </c>
      <c r="I2660" s="258">
        <v>470</v>
      </c>
      <c r="J2660" s="258">
        <v>7799.0297872340425</v>
      </c>
      <c r="K2660" s="51">
        <f t="shared" si="152"/>
        <v>3665544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1742</v>
      </c>
      <c r="E2661" s="928">
        <v>41090</v>
      </c>
      <c r="F2661" s="927" t="s">
        <v>1516</v>
      </c>
      <c r="G2661" s="880" t="s">
        <v>1030</v>
      </c>
      <c r="H2661" s="917" t="s">
        <v>1710</v>
      </c>
      <c r="I2661" s="258">
        <v>170</v>
      </c>
      <c r="J2661" s="258">
        <v>13257.411764705883</v>
      </c>
      <c r="K2661" s="51">
        <f t="shared" si="152"/>
        <v>2253760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1742</v>
      </c>
      <c r="E2662" s="928">
        <v>41090</v>
      </c>
      <c r="F2662" s="927" t="s">
        <v>1543</v>
      </c>
      <c r="G2662" s="880" t="s">
        <v>1030</v>
      </c>
      <c r="H2662" s="917" t="s">
        <v>1710</v>
      </c>
      <c r="I2662" s="258">
        <v>250</v>
      </c>
      <c r="J2662" s="258">
        <v>12036.964</v>
      </c>
      <c r="K2662" s="51">
        <f t="shared" si="152"/>
        <v>3009241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151"/>
        <v>6</v>
      </c>
      <c r="C2663" s="48">
        <f t="shared" si="153"/>
        <v>41090</v>
      </c>
      <c r="D2663" s="48" t="s">
        <v>1742</v>
      </c>
      <c r="E2663" s="928">
        <v>41090</v>
      </c>
      <c r="F2663" s="927" t="s">
        <v>1506</v>
      </c>
      <c r="G2663" s="880" t="s">
        <v>1030</v>
      </c>
      <c r="H2663" s="917" t="s">
        <v>1710</v>
      </c>
      <c r="I2663" s="258">
        <v>244</v>
      </c>
      <c r="J2663" s="258">
        <v>9976.1024590163943</v>
      </c>
      <c r="K2663" s="51">
        <f t="shared" si="152"/>
        <v>2434169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151"/>
        <v>6</v>
      </c>
      <c r="C2664" s="48">
        <f t="shared" si="153"/>
        <v>41090</v>
      </c>
      <c r="D2664" s="48" t="s">
        <v>1742</v>
      </c>
      <c r="E2664" s="928">
        <v>41090</v>
      </c>
      <c r="F2664" s="927" t="s">
        <v>1507</v>
      </c>
      <c r="G2664" s="880" t="s">
        <v>1030</v>
      </c>
      <c r="H2664" s="917" t="s">
        <v>1710</v>
      </c>
      <c r="I2664" s="258">
        <v>180</v>
      </c>
      <c r="J2664" s="258">
        <v>10651.144444444444</v>
      </c>
      <c r="K2664" s="51">
        <f t="shared" si="152"/>
        <v>1917206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</row>
    <row r="2665" spans="1:26" s="902" customFormat="1" ht="15.75" customHeight="1">
      <c r="A2665" s="206" t="str">
        <f>IF(B2665&lt;&gt;"",IF(AND(B2665&gt;=_TM1,B2665&lt;=_TM2,OR(TH!L2665="1111",TH!M2665="1111")),TH!D2665,""),"")</f>
        <v/>
      </c>
      <c r="B2665" s="893">
        <f t="shared" si="151"/>
        <v>7</v>
      </c>
      <c r="C2665" s="919">
        <f t="shared" si="153"/>
        <v>41092</v>
      </c>
      <c r="D2665" s="48" t="s">
        <v>1742</v>
      </c>
      <c r="E2665" s="894">
        <v>41092</v>
      </c>
      <c r="F2665" s="932" t="s">
        <v>1172</v>
      </c>
      <c r="G2665" s="924" t="s">
        <v>1031</v>
      </c>
      <c r="H2665" s="922" t="s">
        <v>1710</v>
      </c>
      <c r="I2665" s="898">
        <v>1000</v>
      </c>
      <c r="J2665" s="898">
        <v>5112.9296636346207</v>
      </c>
      <c r="K2665" s="899">
        <f t="shared" si="152"/>
        <v>5112930</v>
      </c>
      <c r="L2665" s="920" t="s">
        <v>177</v>
      </c>
      <c r="M2665" s="920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41093</v>
      </c>
      <c r="D2666" s="48" t="s">
        <v>1742</v>
      </c>
      <c r="E2666" s="926">
        <v>41093</v>
      </c>
      <c r="F2666" s="49" t="s">
        <v>552</v>
      </c>
      <c r="G2666" s="49" t="s">
        <v>1032</v>
      </c>
      <c r="H2666" s="917" t="s">
        <v>1710</v>
      </c>
      <c r="I2666" s="258">
        <v>700</v>
      </c>
      <c r="J2666" s="258">
        <v>4553.3868064917633</v>
      </c>
      <c r="K2666" s="51">
        <f t="shared" si="152"/>
        <v>3187371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1742</v>
      </c>
      <c r="E2667" s="926">
        <v>41095</v>
      </c>
      <c r="F2667" s="929" t="s">
        <v>1123</v>
      </c>
      <c r="G2667" s="49" t="s">
        <v>1033</v>
      </c>
      <c r="H2667" s="917" t="s">
        <v>1710</v>
      </c>
      <c r="I2667" s="258">
        <v>500</v>
      </c>
      <c r="J2667" s="258">
        <v>7028.649663634621</v>
      </c>
      <c r="K2667" s="51">
        <f t="shared" si="152"/>
        <v>3514325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1742</v>
      </c>
      <c r="E2668" s="926">
        <v>41095</v>
      </c>
      <c r="F2668" s="49" t="s">
        <v>1147</v>
      </c>
      <c r="G2668" s="49" t="s">
        <v>1034</v>
      </c>
      <c r="H2668" s="917" t="s">
        <v>1710</v>
      </c>
      <c r="I2668" s="258">
        <v>451</v>
      </c>
      <c r="J2668" s="258">
        <v>10526.365583812005</v>
      </c>
      <c r="K2668" s="51">
        <f t="shared" si="152"/>
        <v>4747391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1742</v>
      </c>
      <c r="E2669" s="926">
        <v>41095</v>
      </c>
      <c r="F2669" s="49" t="s">
        <v>1035</v>
      </c>
      <c r="G2669" s="49" t="s">
        <v>1036</v>
      </c>
      <c r="H2669" s="917" t="s">
        <v>1710</v>
      </c>
      <c r="I2669" s="258">
        <v>622</v>
      </c>
      <c r="J2669" s="258">
        <v>6349.153457846839</v>
      </c>
      <c r="K2669" s="51">
        <f t="shared" si="152"/>
        <v>3949173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41095</v>
      </c>
      <c r="D2670" s="48" t="s">
        <v>1742</v>
      </c>
      <c r="E2670" s="926">
        <v>41095</v>
      </c>
      <c r="F2670" s="49" t="s">
        <v>1171</v>
      </c>
      <c r="G2670" s="49" t="s">
        <v>1036</v>
      </c>
      <c r="H2670" s="917" t="s">
        <v>1710</v>
      </c>
      <c r="I2670" s="258">
        <v>295</v>
      </c>
      <c r="J2670" s="258">
        <v>7234.4788161769939</v>
      </c>
      <c r="K2670" s="51">
        <f t="shared" si="152"/>
        <v>2134171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41095</v>
      </c>
      <c r="D2671" s="48" t="s">
        <v>1742</v>
      </c>
      <c r="E2671" s="926">
        <v>41095</v>
      </c>
      <c r="F2671" s="49" t="s">
        <v>1170</v>
      </c>
      <c r="G2671" s="49" t="s">
        <v>1036</v>
      </c>
      <c r="H2671" s="917" t="s">
        <v>1710</v>
      </c>
      <c r="I2671" s="258">
        <v>70</v>
      </c>
      <c r="J2671" s="258">
        <v>9113.0296636346193</v>
      </c>
      <c r="K2671" s="51">
        <f t="shared" si="152"/>
        <v>637912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1742</v>
      </c>
      <c r="E2672" s="926">
        <v>41096</v>
      </c>
      <c r="F2672" s="49" t="s">
        <v>1169</v>
      </c>
      <c r="G2672" s="49" t="s">
        <v>1037</v>
      </c>
      <c r="H2672" s="917" t="s">
        <v>1710</v>
      </c>
      <c r="I2672" s="258">
        <v>1210</v>
      </c>
      <c r="J2672" s="258">
        <v>4775.0751181800761</v>
      </c>
      <c r="K2672" s="51">
        <f t="shared" si="152"/>
        <v>5777841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1742</v>
      </c>
      <c r="E2673" s="926">
        <v>41096</v>
      </c>
      <c r="F2673" s="49" t="s">
        <v>1133</v>
      </c>
      <c r="G2673" s="49" t="s">
        <v>1037</v>
      </c>
      <c r="H2673" s="917" t="s">
        <v>1710</v>
      </c>
      <c r="I2673" s="258">
        <v>310</v>
      </c>
      <c r="J2673" s="258">
        <v>13178.529663634619</v>
      </c>
      <c r="K2673" s="51">
        <f t="shared" si="152"/>
        <v>4085344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41096</v>
      </c>
      <c r="D2674" s="48" t="s">
        <v>1742</v>
      </c>
      <c r="E2674" s="926">
        <v>41096</v>
      </c>
      <c r="F2674" s="742" t="s">
        <v>1168</v>
      </c>
      <c r="G2674" s="49" t="s">
        <v>1037</v>
      </c>
      <c r="H2674" s="917" t="s">
        <v>1710</v>
      </c>
      <c r="I2674" s="258">
        <v>324</v>
      </c>
      <c r="J2674" s="258">
        <v>4459.5296636346202</v>
      </c>
      <c r="K2674" s="51">
        <f t="shared" si="152"/>
        <v>1444888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41096</v>
      </c>
      <c r="D2675" s="48" t="s">
        <v>1742</v>
      </c>
      <c r="E2675" s="926">
        <v>41096</v>
      </c>
      <c r="F2675" s="742" t="s">
        <v>1167</v>
      </c>
      <c r="G2675" s="49" t="s">
        <v>1038</v>
      </c>
      <c r="H2675" s="917" t="s">
        <v>1710</v>
      </c>
      <c r="I2675" s="258">
        <v>1107</v>
      </c>
      <c r="J2675" s="258">
        <v>4799.9280376183597</v>
      </c>
      <c r="K2675" s="51">
        <f t="shared" si="152"/>
        <v>5313520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1742</v>
      </c>
      <c r="E2676" s="926">
        <v>41104</v>
      </c>
      <c r="F2676" s="742" t="s">
        <v>1166</v>
      </c>
      <c r="G2676" s="49" t="s">
        <v>427</v>
      </c>
      <c r="H2676" s="917" t="s">
        <v>1710</v>
      </c>
      <c r="I2676" s="258">
        <v>1012</v>
      </c>
      <c r="J2676" s="258">
        <v>5267.1245252947001</v>
      </c>
      <c r="K2676" s="51">
        <f t="shared" si="152"/>
        <v>5330330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1742</v>
      </c>
      <c r="E2677" s="926">
        <v>41104</v>
      </c>
      <c r="F2677" s="49" t="s">
        <v>1149</v>
      </c>
      <c r="G2677" s="49" t="s">
        <v>757</v>
      </c>
      <c r="H2677" s="917" t="s">
        <v>1710</v>
      </c>
      <c r="I2677" s="258">
        <v>136</v>
      </c>
      <c r="J2677" s="258">
        <v>36946.529663634625</v>
      </c>
      <c r="K2677" s="51">
        <f t="shared" si="152"/>
        <v>5024728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1742</v>
      </c>
      <c r="E2678" s="926">
        <v>41104</v>
      </c>
      <c r="F2678" s="49" t="s">
        <v>1148</v>
      </c>
      <c r="G2678" s="49" t="s">
        <v>757</v>
      </c>
      <c r="H2678" s="917" t="s">
        <v>1710</v>
      </c>
      <c r="I2678" s="258">
        <v>47</v>
      </c>
      <c r="J2678" s="258">
        <v>42540.827535975048</v>
      </c>
      <c r="K2678" s="51">
        <f t="shared" si="152"/>
        <v>1999419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41104</v>
      </c>
      <c r="D2679" s="48" t="s">
        <v>1742</v>
      </c>
      <c r="E2679" s="926">
        <v>41104</v>
      </c>
      <c r="F2679" s="49" t="s">
        <v>1039</v>
      </c>
      <c r="G2679" s="49" t="s">
        <v>1040</v>
      </c>
      <c r="H2679" s="917" t="s">
        <v>1710</v>
      </c>
      <c r="I2679" s="258">
        <v>342</v>
      </c>
      <c r="J2679" s="258">
        <v>5832.4594881960247</v>
      </c>
      <c r="K2679" s="51">
        <f t="shared" si="152"/>
        <v>1994701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41104</v>
      </c>
      <c r="D2680" s="48" t="s">
        <v>1742</v>
      </c>
      <c r="E2680" s="926">
        <v>41104</v>
      </c>
      <c r="F2680" s="49" t="s">
        <v>1229</v>
      </c>
      <c r="G2680" s="49" t="s">
        <v>1040</v>
      </c>
      <c r="H2680" s="917" t="s">
        <v>1710</v>
      </c>
      <c r="I2680" s="258">
        <v>105</v>
      </c>
      <c r="J2680" s="258">
        <v>9180.7487112536692</v>
      </c>
      <c r="K2680" s="51">
        <f t="shared" si="152"/>
        <v>963979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1742</v>
      </c>
      <c r="E2681" s="926">
        <v>41105</v>
      </c>
      <c r="F2681" s="49" t="s">
        <v>1154</v>
      </c>
      <c r="G2681" s="49" t="s">
        <v>430</v>
      </c>
      <c r="H2681" s="917" t="s">
        <v>1710</v>
      </c>
      <c r="I2681" s="258">
        <v>1287</v>
      </c>
      <c r="J2681" s="258">
        <v>4872.6361127410692</v>
      </c>
      <c r="K2681" s="51">
        <f t="shared" si="152"/>
        <v>6271083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1742</v>
      </c>
      <c r="E2682" s="926">
        <v>41105</v>
      </c>
      <c r="F2682" s="49" t="s">
        <v>1165</v>
      </c>
      <c r="G2682" s="49" t="s">
        <v>430</v>
      </c>
      <c r="H2682" s="917" t="s">
        <v>1710</v>
      </c>
      <c r="I2682" s="258">
        <v>1175</v>
      </c>
      <c r="J2682" s="258">
        <v>6117.5892381027061</v>
      </c>
      <c r="K2682" s="51">
        <f t="shared" si="152"/>
        <v>7188167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1742</v>
      </c>
      <c r="E2683" s="926">
        <v>41105</v>
      </c>
      <c r="F2683" s="49" t="s">
        <v>1155</v>
      </c>
      <c r="G2683" s="49" t="s">
        <v>430</v>
      </c>
      <c r="H2683" s="917" t="s">
        <v>1710</v>
      </c>
      <c r="I2683" s="258">
        <v>996</v>
      </c>
      <c r="J2683" s="258">
        <v>4788.2425150402432</v>
      </c>
      <c r="K2683" s="51">
        <f t="shared" si="152"/>
        <v>4769090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41105</v>
      </c>
      <c r="D2684" s="48" t="s">
        <v>1742</v>
      </c>
      <c r="E2684" s="926">
        <v>41105</v>
      </c>
      <c r="F2684" s="49" t="s">
        <v>1164</v>
      </c>
      <c r="G2684" s="49" t="s">
        <v>430</v>
      </c>
      <c r="H2684" s="917" t="s">
        <v>1710</v>
      </c>
      <c r="I2684" s="258">
        <v>1006</v>
      </c>
      <c r="J2684" s="258">
        <v>6238.3149519049994</v>
      </c>
      <c r="K2684" s="51">
        <f t="shared" si="152"/>
        <v>6275745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41105</v>
      </c>
      <c r="D2685" s="48" t="s">
        <v>1742</v>
      </c>
      <c r="E2685" s="926">
        <v>41105</v>
      </c>
      <c r="F2685" s="49" t="s">
        <v>1163</v>
      </c>
      <c r="G2685" s="49" t="s">
        <v>430</v>
      </c>
      <c r="H2685" s="917" t="s">
        <v>1710</v>
      </c>
      <c r="I2685" s="258">
        <v>1290</v>
      </c>
      <c r="J2685" s="258">
        <v>4776.9428419291944</v>
      </c>
      <c r="K2685" s="51">
        <f t="shared" si="152"/>
        <v>6162256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1742</v>
      </c>
      <c r="E2686" s="926">
        <v>41117</v>
      </c>
      <c r="F2686" s="49" t="s">
        <v>1162</v>
      </c>
      <c r="G2686" s="49" t="s">
        <v>1041</v>
      </c>
      <c r="H2686" s="917" t="s">
        <v>1710</v>
      </c>
      <c r="I2686" s="258">
        <v>615</v>
      </c>
      <c r="J2686" s="258">
        <v>7356.4158424964098</v>
      </c>
      <c r="K2686" s="51">
        <f t="shared" si="152"/>
        <v>4524196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151"/>
        <v>7</v>
      </c>
      <c r="C2687" s="48">
        <f t="shared" si="153"/>
        <v>41117</v>
      </c>
      <c r="D2687" s="48" t="s">
        <v>1742</v>
      </c>
      <c r="E2687" s="926">
        <v>41117</v>
      </c>
      <c r="F2687" s="49" t="s">
        <v>1134</v>
      </c>
      <c r="G2687" s="49" t="s">
        <v>1041</v>
      </c>
      <c r="H2687" s="917" t="s">
        <v>1710</v>
      </c>
      <c r="I2687" s="258">
        <v>200</v>
      </c>
      <c r="J2687" s="258">
        <v>11759.029663634621</v>
      </c>
      <c r="K2687" s="51">
        <f t="shared" si="152"/>
        <v>2351806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151"/>
        <v>7</v>
      </c>
      <c r="C2688" s="48">
        <f t="shared" si="153"/>
        <v>41117</v>
      </c>
      <c r="D2688" s="48" t="s">
        <v>1742</v>
      </c>
      <c r="E2688" s="926">
        <v>41117</v>
      </c>
      <c r="F2688" s="49" t="s">
        <v>1160</v>
      </c>
      <c r="G2688" s="49" t="s">
        <v>1042</v>
      </c>
      <c r="H2688" s="917" t="s">
        <v>1710</v>
      </c>
      <c r="I2688" s="258">
        <v>200</v>
      </c>
      <c r="J2688" s="258">
        <v>19634.429663634623</v>
      </c>
      <c r="K2688" s="51">
        <f t="shared" si="152"/>
        <v>3926886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ref="B2689:B2752" si="154">IF(C2689&lt;&gt;"",MONTH(C2689),"")</f>
        <v>7</v>
      </c>
      <c r="C2689" s="48">
        <f t="shared" si="153"/>
        <v>41117</v>
      </c>
      <c r="D2689" s="48" t="s">
        <v>1742</v>
      </c>
      <c r="E2689" s="926">
        <v>41117</v>
      </c>
      <c r="F2689" s="49" t="s">
        <v>1161</v>
      </c>
      <c r="G2689" s="49" t="s">
        <v>1042</v>
      </c>
      <c r="H2689" s="917" t="s">
        <v>1710</v>
      </c>
      <c r="I2689" s="258">
        <v>200</v>
      </c>
      <c r="J2689" s="258">
        <v>4394.9046636346202</v>
      </c>
      <c r="K2689" s="51">
        <f t="shared" si="152"/>
        <v>878981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41117</v>
      </c>
      <c r="D2690" s="48" t="s">
        <v>1742</v>
      </c>
      <c r="E2690" s="926">
        <v>41117</v>
      </c>
      <c r="F2690" s="49" t="s">
        <v>1159</v>
      </c>
      <c r="G2690" s="49" t="s">
        <v>431</v>
      </c>
      <c r="H2690" s="917" t="s">
        <v>1710</v>
      </c>
      <c r="I2690" s="258">
        <v>504</v>
      </c>
      <c r="J2690" s="258">
        <v>9436.1963303012872</v>
      </c>
      <c r="K2690" s="51">
        <f t="shared" ref="K2690:K2753" si="155">ROUND(I2690*J2690,0)</f>
        <v>4755843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1742</v>
      </c>
      <c r="E2691" s="926">
        <v>41118</v>
      </c>
      <c r="F2691" s="49" t="s">
        <v>552</v>
      </c>
      <c r="G2691" s="49" t="s">
        <v>1043</v>
      </c>
      <c r="H2691" s="917" t="s">
        <v>1710</v>
      </c>
      <c r="I2691" s="258">
        <v>500</v>
      </c>
      <c r="J2691" s="258">
        <v>2441.3576636346206</v>
      </c>
      <c r="K2691" s="51">
        <f t="shared" si="155"/>
        <v>1220679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si="153"/>
        <v>41118</v>
      </c>
      <c r="D2692" s="48" t="s">
        <v>1742</v>
      </c>
      <c r="E2692" s="926">
        <v>41118</v>
      </c>
      <c r="F2692" s="49" t="s">
        <v>1501</v>
      </c>
      <c r="G2692" s="49" t="s">
        <v>1045</v>
      </c>
      <c r="H2692" s="917" t="s">
        <v>1710</v>
      </c>
      <c r="I2692" s="258">
        <v>121</v>
      </c>
      <c r="J2692" s="258">
        <v>5251.4552834693313</v>
      </c>
      <c r="K2692" s="51">
        <f t="shared" si="155"/>
        <v>635426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3"/>
        <v>41118</v>
      </c>
      <c r="D2693" s="48" t="s">
        <v>1742</v>
      </c>
      <c r="E2693" s="926">
        <v>41118</v>
      </c>
      <c r="F2693" s="49" t="s">
        <v>1535</v>
      </c>
      <c r="G2693" s="49" t="s">
        <v>1045</v>
      </c>
      <c r="H2693" s="917" t="s">
        <v>1710</v>
      </c>
      <c r="I2693" s="258">
        <v>152</v>
      </c>
      <c r="J2693" s="258">
        <v>6449.2401899504111</v>
      </c>
      <c r="K2693" s="51">
        <f t="shared" si="155"/>
        <v>980285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ref="C2694:C2757" si="156">E2694</f>
        <v>41118</v>
      </c>
      <c r="D2694" s="48" t="s">
        <v>1742</v>
      </c>
      <c r="E2694" s="926">
        <v>41118</v>
      </c>
      <c r="F2694" s="742" t="s">
        <v>1499</v>
      </c>
      <c r="G2694" s="49" t="s">
        <v>1045</v>
      </c>
      <c r="H2694" s="917" t="s">
        <v>1710</v>
      </c>
      <c r="I2694" s="258">
        <v>74</v>
      </c>
      <c r="J2694" s="258">
        <v>7349.0161501211069</v>
      </c>
      <c r="K2694" s="51">
        <f t="shared" si="155"/>
        <v>543827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1742</v>
      </c>
      <c r="E2695" s="926">
        <v>41118</v>
      </c>
      <c r="F2695" s="49" t="s">
        <v>1503</v>
      </c>
      <c r="G2695" s="49" t="s">
        <v>1045</v>
      </c>
      <c r="H2695" s="917" t="s">
        <v>1710</v>
      </c>
      <c r="I2695" s="258">
        <v>125</v>
      </c>
      <c r="J2695" s="258">
        <v>7811.9696636346207</v>
      </c>
      <c r="K2695" s="51">
        <f t="shared" si="155"/>
        <v>976496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1742</v>
      </c>
      <c r="E2696" s="926">
        <v>41118</v>
      </c>
      <c r="F2696" s="49" t="s">
        <v>1536</v>
      </c>
      <c r="G2696" s="49" t="s">
        <v>1045</v>
      </c>
      <c r="H2696" s="917" t="s">
        <v>1710</v>
      </c>
      <c r="I2696" s="258">
        <v>40</v>
      </c>
      <c r="J2696" s="258">
        <v>9113.0296636346211</v>
      </c>
      <c r="K2696" s="51">
        <f t="shared" si="155"/>
        <v>364521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1742</v>
      </c>
      <c r="E2697" s="926">
        <v>41118</v>
      </c>
      <c r="F2697" s="49" t="s">
        <v>1529</v>
      </c>
      <c r="G2697" s="49" t="s">
        <v>1045</v>
      </c>
      <c r="H2697" s="917" t="s">
        <v>1710</v>
      </c>
      <c r="I2697" s="258">
        <v>15</v>
      </c>
      <c r="J2697" s="258">
        <v>12431.262996967956</v>
      </c>
      <c r="K2697" s="51">
        <f t="shared" si="155"/>
        <v>186469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41118</v>
      </c>
      <c r="D2698" s="48" t="s">
        <v>1742</v>
      </c>
      <c r="E2698" s="926">
        <v>41118</v>
      </c>
      <c r="F2698" s="49" t="s">
        <v>1505</v>
      </c>
      <c r="G2698" s="49" t="s">
        <v>1045</v>
      </c>
      <c r="H2698" s="917" t="s">
        <v>1710</v>
      </c>
      <c r="I2698" s="258">
        <v>75</v>
      </c>
      <c r="J2698" s="258">
        <v>7535.3296636346213</v>
      </c>
      <c r="K2698" s="51">
        <f t="shared" si="155"/>
        <v>565150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154"/>
        <v>7</v>
      </c>
      <c r="C2699" s="48">
        <f t="shared" si="156"/>
        <v>41118</v>
      </c>
      <c r="D2699" s="48" t="s">
        <v>1742</v>
      </c>
      <c r="E2699" s="926">
        <v>41118</v>
      </c>
      <c r="F2699" s="742" t="s">
        <v>1514</v>
      </c>
      <c r="G2699" s="49" t="s">
        <v>1045</v>
      </c>
      <c r="H2699" s="917" t="s">
        <v>1710</v>
      </c>
      <c r="I2699" s="258">
        <v>102</v>
      </c>
      <c r="J2699" s="258">
        <v>9113.0296636346211</v>
      </c>
      <c r="K2699" s="51">
        <f t="shared" si="155"/>
        <v>929529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154"/>
        <v>7</v>
      </c>
      <c r="C2700" s="48">
        <f t="shared" si="156"/>
        <v>41121</v>
      </c>
      <c r="D2700" s="48" t="s">
        <v>1742</v>
      </c>
      <c r="E2700" s="926">
        <v>41121</v>
      </c>
      <c r="F2700" s="929" t="s">
        <v>1123</v>
      </c>
      <c r="G2700" s="49" t="s">
        <v>1046</v>
      </c>
      <c r="H2700" s="917" t="s">
        <v>1710</v>
      </c>
      <c r="I2700" s="258">
        <v>890</v>
      </c>
      <c r="J2700" s="258">
        <v>6751.4173040840587</v>
      </c>
      <c r="K2700" s="51">
        <f t="shared" si="155"/>
        <v>6008761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41122</v>
      </c>
      <c r="D2701" s="48" t="s">
        <v>1742</v>
      </c>
      <c r="E2701" s="926">
        <v>41122</v>
      </c>
      <c r="F2701" s="49" t="s">
        <v>1071</v>
      </c>
      <c r="G2701" s="49" t="s">
        <v>1047</v>
      </c>
      <c r="H2701" s="917" t="s">
        <v>1710</v>
      </c>
      <c r="I2701" s="258">
        <v>75</v>
      </c>
      <c r="J2701" s="258">
        <v>5378.1296636346206</v>
      </c>
      <c r="K2701" s="51">
        <f t="shared" si="155"/>
        <v>403360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41122</v>
      </c>
      <c r="D2702" s="48" t="s">
        <v>1742</v>
      </c>
      <c r="E2702" s="926">
        <v>41122</v>
      </c>
      <c r="F2702" s="49" t="s">
        <v>1072</v>
      </c>
      <c r="G2702" s="49" t="s">
        <v>1047</v>
      </c>
      <c r="H2702" s="917" t="s">
        <v>1710</v>
      </c>
      <c r="I2702" s="258">
        <v>92</v>
      </c>
      <c r="J2702" s="258">
        <v>6084.0514027650552</v>
      </c>
      <c r="K2702" s="51">
        <f t="shared" si="155"/>
        <v>559733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41124</v>
      </c>
      <c r="D2703" s="48" t="s">
        <v>1742</v>
      </c>
      <c r="E2703" s="926">
        <v>41124</v>
      </c>
      <c r="F2703" s="49" t="s">
        <v>1157</v>
      </c>
      <c r="G2703" s="49" t="s">
        <v>1048</v>
      </c>
      <c r="H2703" s="917" t="s">
        <v>1710</v>
      </c>
      <c r="I2703" s="258">
        <v>1000</v>
      </c>
      <c r="J2703" s="258">
        <v>16734.529663634621</v>
      </c>
      <c r="K2703" s="51">
        <f t="shared" si="155"/>
        <v>16734530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1742</v>
      </c>
      <c r="E2704" s="926">
        <v>41125</v>
      </c>
      <c r="F2704" s="49" t="s">
        <v>1157</v>
      </c>
      <c r="G2704" s="49" t="s">
        <v>1049</v>
      </c>
      <c r="H2704" s="917" t="s">
        <v>1710</v>
      </c>
      <c r="I2704" s="258">
        <v>520</v>
      </c>
      <c r="J2704" s="258">
        <v>15542.683509788467</v>
      </c>
      <c r="K2704" s="51">
        <f t="shared" si="155"/>
        <v>8082195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1742</v>
      </c>
      <c r="E2705" s="926">
        <v>41125</v>
      </c>
      <c r="F2705" s="742" t="s">
        <v>1154</v>
      </c>
      <c r="G2705" s="49" t="s">
        <v>1050</v>
      </c>
      <c r="H2705" s="917" t="s">
        <v>1710</v>
      </c>
      <c r="I2705" s="258">
        <v>993</v>
      </c>
      <c r="J2705" s="258">
        <v>4797.2476898179038</v>
      </c>
      <c r="K2705" s="51">
        <f t="shared" si="155"/>
        <v>4763667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41125</v>
      </c>
      <c r="D2706" s="48" t="s">
        <v>1742</v>
      </c>
      <c r="E2706" s="926">
        <v>41125</v>
      </c>
      <c r="F2706" s="49" t="s">
        <v>1155</v>
      </c>
      <c r="G2706" s="49" t="s">
        <v>1050</v>
      </c>
      <c r="H2706" s="917" t="s">
        <v>1710</v>
      </c>
      <c r="I2706" s="258">
        <v>1030</v>
      </c>
      <c r="J2706" s="258">
        <v>4854.7432558676301</v>
      </c>
      <c r="K2706" s="51">
        <f t="shared" si="155"/>
        <v>5000386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41125</v>
      </c>
      <c r="D2707" s="48" t="s">
        <v>1742</v>
      </c>
      <c r="E2707" s="926">
        <v>41125</v>
      </c>
      <c r="F2707" s="49" t="s">
        <v>1156</v>
      </c>
      <c r="G2707" s="49" t="s">
        <v>1050</v>
      </c>
      <c r="H2707" s="917" t="s">
        <v>1710</v>
      </c>
      <c r="I2707" s="258">
        <v>1010</v>
      </c>
      <c r="J2707" s="258">
        <v>6996.9950101692748</v>
      </c>
      <c r="K2707" s="51">
        <f t="shared" si="155"/>
        <v>7066965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41128</v>
      </c>
      <c r="D2708" s="48" t="s">
        <v>1742</v>
      </c>
      <c r="E2708" s="926">
        <v>41128</v>
      </c>
      <c r="F2708" s="49" t="s">
        <v>1140</v>
      </c>
      <c r="G2708" s="49" t="s">
        <v>1051</v>
      </c>
      <c r="H2708" s="917" t="s">
        <v>1710</v>
      </c>
      <c r="I2708" s="258">
        <v>1025</v>
      </c>
      <c r="J2708" s="258">
        <v>6301.4564929029139</v>
      </c>
      <c r="K2708" s="51">
        <f t="shared" si="155"/>
        <v>6458993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1742</v>
      </c>
      <c r="E2709" s="926">
        <v>41129</v>
      </c>
      <c r="F2709" s="929" t="s">
        <v>1123</v>
      </c>
      <c r="G2709" s="49" t="s">
        <v>1052</v>
      </c>
      <c r="H2709" s="917" t="s">
        <v>1710</v>
      </c>
      <c r="I2709" s="258">
        <v>514</v>
      </c>
      <c r="J2709" s="258">
        <v>8259.222270638511</v>
      </c>
      <c r="K2709" s="51">
        <f t="shared" si="155"/>
        <v>4245240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41129</v>
      </c>
      <c r="D2710" s="48" t="s">
        <v>1742</v>
      </c>
      <c r="E2710" s="926">
        <v>41129</v>
      </c>
      <c r="F2710" s="49" t="s">
        <v>1134</v>
      </c>
      <c r="G2710" s="49" t="s">
        <v>1052</v>
      </c>
      <c r="H2710" s="917" t="s">
        <v>1710</v>
      </c>
      <c r="I2710" s="258">
        <v>794</v>
      </c>
      <c r="J2710" s="258">
        <v>11832.756363886509</v>
      </c>
      <c r="K2710" s="51">
        <f t="shared" si="155"/>
        <v>9395209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41129</v>
      </c>
      <c r="D2711" s="48" t="s">
        <v>1742</v>
      </c>
      <c r="E2711" s="926">
        <v>41129</v>
      </c>
      <c r="F2711" s="49" t="s">
        <v>1153</v>
      </c>
      <c r="G2711" s="49" t="s">
        <v>674</v>
      </c>
      <c r="H2711" s="917" t="s">
        <v>1710</v>
      </c>
      <c r="I2711" s="258">
        <v>920</v>
      </c>
      <c r="J2711" s="258">
        <v>4812.055750591142</v>
      </c>
      <c r="K2711" s="51">
        <f t="shared" si="155"/>
        <v>4427091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41136</v>
      </c>
      <c r="D2712" s="48" t="s">
        <v>1742</v>
      </c>
      <c r="E2712" s="926">
        <v>41136</v>
      </c>
      <c r="F2712" s="49" t="s">
        <v>1159</v>
      </c>
      <c r="G2712" s="49" t="s">
        <v>1053</v>
      </c>
      <c r="H2712" s="917" t="s">
        <v>1710</v>
      </c>
      <c r="I2712" s="258">
        <v>1024</v>
      </c>
      <c r="J2712" s="258">
        <v>9624.9417730096229</v>
      </c>
      <c r="K2712" s="51">
        <f t="shared" si="155"/>
        <v>9855940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1742</v>
      </c>
      <c r="E2713" s="926">
        <v>41137</v>
      </c>
      <c r="F2713" s="49" t="s">
        <v>1147</v>
      </c>
      <c r="G2713" s="49" t="s">
        <v>1054</v>
      </c>
      <c r="H2713" s="917" t="s">
        <v>1710</v>
      </c>
      <c r="I2713" s="258">
        <v>507</v>
      </c>
      <c r="J2713" s="258">
        <v>9734.2850876977373</v>
      </c>
      <c r="K2713" s="51">
        <f t="shared" si="155"/>
        <v>4935283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1742</v>
      </c>
      <c r="E2714" s="926">
        <v>41137</v>
      </c>
      <c r="F2714" s="742" t="s">
        <v>1152</v>
      </c>
      <c r="G2714" s="49" t="s">
        <v>1054</v>
      </c>
      <c r="H2714" s="917" t="s">
        <v>1710</v>
      </c>
      <c r="I2714" s="258">
        <v>203</v>
      </c>
      <c r="J2714" s="258">
        <v>5472.3572498415169</v>
      </c>
      <c r="K2714" s="51">
        <f t="shared" si="155"/>
        <v>1110889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1742</v>
      </c>
      <c r="E2715" s="926">
        <v>41137</v>
      </c>
      <c r="F2715" s="49" t="s">
        <v>1055</v>
      </c>
      <c r="G2715" s="49" t="s">
        <v>1056</v>
      </c>
      <c r="H2715" s="917" t="s">
        <v>1710</v>
      </c>
      <c r="I2715" s="258">
        <v>3903</v>
      </c>
      <c r="J2715" s="258">
        <v>5189.9111650437926</v>
      </c>
      <c r="K2715" s="51">
        <f t="shared" si="155"/>
        <v>20256223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1742</v>
      </c>
      <c r="E2716" s="926">
        <v>41137</v>
      </c>
      <c r="F2716" s="49" t="s">
        <v>1057</v>
      </c>
      <c r="G2716" s="49" t="s">
        <v>1056</v>
      </c>
      <c r="H2716" s="917" t="s">
        <v>1710</v>
      </c>
      <c r="I2716" s="258">
        <v>3010</v>
      </c>
      <c r="J2716" s="258">
        <v>5924.7854775881087</v>
      </c>
      <c r="K2716" s="51">
        <f t="shared" si="155"/>
        <v>17833604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41137</v>
      </c>
      <c r="D2717" s="48" t="s">
        <v>1742</v>
      </c>
      <c r="E2717" s="926">
        <v>41137</v>
      </c>
      <c r="F2717" s="49" t="s">
        <v>1058</v>
      </c>
      <c r="G2717" s="49" t="s">
        <v>1056</v>
      </c>
      <c r="H2717" s="917" t="s">
        <v>1710</v>
      </c>
      <c r="I2717" s="258">
        <v>310</v>
      </c>
      <c r="J2717" s="258">
        <v>5819.0328894410723</v>
      </c>
      <c r="K2717" s="51">
        <f t="shared" si="155"/>
        <v>1803900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41137</v>
      </c>
      <c r="D2718" s="48" t="s">
        <v>1742</v>
      </c>
      <c r="E2718" s="926">
        <v>41137</v>
      </c>
      <c r="F2718" s="742" t="s">
        <v>1059</v>
      </c>
      <c r="G2718" s="49" t="s">
        <v>1056</v>
      </c>
      <c r="H2718" s="917" t="s">
        <v>1710</v>
      </c>
      <c r="I2718" s="258">
        <v>252</v>
      </c>
      <c r="J2718" s="258">
        <v>5436.2598223647801</v>
      </c>
      <c r="K2718" s="51">
        <f t="shared" si="155"/>
        <v>1369937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1742</v>
      </c>
      <c r="E2719" s="926">
        <v>41150</v>
      </c>
      <c r="F2719" s="49" t="s">
        <v>1116</v>
      </c>
      <c r="G2719" s="49" t="s">
        <v>1060</v>
      </c>
      <c r="H2719" s="917" t="s">
        <v>1710</v>
      </c>
      <c r="I2719" s="258">
        <v>3060</v>
      </c>
      <c r="J2719" s="258">
        <v>13501.379336837235</v>
      </c>
      <c r="K2719" s="51">
        <f t="shared" si="155"/>
        <v>41314221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154"/>
        <v>8</v>
      </c>
      <c r="C2720" s="48">
        <f t="shared" si="156"/>
        <v>41150</v>
      </c>
      <c r="D2720" s="48" t="s">
        <v>1742</v>
      </c>
      <c r="E2720" s="926">
        <v>41150</v>
      </c>
      <c r="F2720" s="49" t="s">
        <v>1151</v>
      </c>
      <c r="G2720" s="49" t="s">
        <v>432</v>
      </c>
      <c r="H2720" s="917" t="s">
        <v>1710</v>
      </c>
      <c r="I2720" s="258">
        <v>303</v>
      </c>
      <c r="J2720" s="258">
        <v>15345.829993667621</v>
      </c>
      <c r="K2720" s="51">
        <f t="shared" si="155"/>
        <v>4649786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154"/>
        <v>8</v>
      </c>
      <c r="C2721" s="48">
        <f t="shared" si="156"/>
        <v>41150</v>
      </c>
      <c r="D2721" s="48" t="s">
        <v>1742</v>
      </c>
      <c r="E2721" s="926">
        <v>41150</v>
      </c>
      <c r="F2721" s="49" t="s">
        <v>1150</v>
      </c>
      <c r="G2721" s="49" t="s">
        <v>432</v>
      </c>
      <c r="H2721" s="917" t="s">
        <v>1710</v>
      </c>
      <c r="I2721" s="258">
        <v>303</v>
      </c>
      <c r="J2721" s="258">
        <v>14290.318442512509</v>
      </c>
      <c r="K2721" s="51">
        <f t="shared" si="155"/>
        <v>4329966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41153</v>
      </c>
      <c r="D2722" s="48" t="s">
        <v>1742</v>
      </c>
      <c r="E2722" s="926">
        <v>41153</v>
      </c>
      <c r="F2722" s="742" t="s">
        <v>1127</v>
      </c>
      <c r="G2722" s="49" t="s">
        <v>1061</v>
      </c>
      <c r="H2722" s="917" t="s">
        <v>1710</v>
      </c>
      <c r="I2722" s="258">
        <v>1060</v>
      </c>
      <c r="J2722" s="258">
        <v>7147.2796636346211</v>
      </c>
      <c r="K2722" s="51">
        <f t="shared" si="155"/>
        <v>7576116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41158</v>
      </c>
      <c r="D2723" s="48" t="s">
        <v>1742</v>
      </c>
      <c r="E2723" s="926">
        <v>41158</v>
      </c>
      <c r="F2723" s="929" t="s">
        <v>1123</v>
      </c>
      <c r="G2723" s="49" t="s">
        <v>1062</v>
      </c>
      <c r="H2723" s="917" t="s">
        <v>1710</v>
      </c>
      <c r="I2723" s="258">
        <v>1020</v>
      </c>
      <c r="J2723" s="258">
        <v>7575.3531930463851</v>
      </c>
      <c r="K2723" s="51">
        <f t="shared" si="155"/>
        <v>7726860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1742</v>
      </c>
      <c r="E2724" s="926">
        <v>41162</v>
      </c>
      <c r="F2724" s="742" t="s">
        <v>1149</v>
      </c>
      <c r="G2724" s="49" t="s">
        <v>1063</v>
      </c>
      <c r="H2724" s="917" t="s">
        <v>1710</v>
      </c>
      <c r="I2724" s="258">
        <v>108</v>
      </c>
      <c r="J2724" s="258">
        <v>36946.529663634617</v>
      </c>
      <c r="K2724" s="51">
        <f t="shared" si="155"/>
        <v>3990225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1742</v>
      </c>
      <c r="E2725" s="926">
        <v>41162</v>
      </c>
      <c r="F2725" s="742" t="s">
        <v>1148</v>
      </c>
      <c r="G2725" s="49" t="s">
        <v>1063</v>
      </c>
      <c r="H2725" s="917" t="s">
        <v>1710</v>
      </c>
      <c r="I2725" s="258">
        <v>63</v>
      </c>
      <c r="J2725" s="258">
        <v>32162.529663634621</v>
      </c>
      <c r="K2725" s="51">
        <f t="shared" si="155"/>
        <v>2026239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1742</v>
      </c>
      <c r="E2726" s="926">
        <v>41162</v>
      </c>
      <c r="F2726" s="49" t="s">
        <v>1130</v>
      </c>
      <c r="G2726" s="49" t="s">
        <v>433</v>
      </c>
      <c r="H2726" s="917" t="s">
        <v>1710</v>
      </c>
      <c r="I2726" s="258">
        <v>590</v>
      </c>
      <c r="J2726" s="258">
        <v>12766.088985668517</v>
      </c>
      <c r="K2726" s="51">
        <f t="shared" si="155"/>
        <v>7531993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1742</v>
      </c>
      <c r="E2727" s="926">
        <v>41162</v>
      </c>
      <c r="F2727" s="927" t="s">
        <v>1131</v>
      </c>
      <c r="G2727" s="49" t="s">
        <v>433</v>
      </c>
      <c r="H2727" s="917" t="s">
        <v>1710</v>
      </c>
      <c r="I2727" s="258">
        <v>199</v>
      </c>
      <c r="J2727" s="258">
        <v>9270.3688596145203</v>
      </c>
      <c r="K2727" s="51">
        <f t="shared" si="155"/>
        <v>1844803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1742</v>
      </c>
      <c r="E2728" s="926">
        <v>41162</v>
      </c>
      <c r="F2728" s="49" t="s">
        <v>1744</v>
      </c>
      <c r="G2728" s="49" t="s">
        <v>433</v>
      </c>
      <c r="H2728" s="917" t="s">
        <v>1710</v>
      </c>
      <c r="I2728" s="258">
        <v>303</v>
      </c>
      <c r="J2728" s="258">
        <v>11865.896000268285</v>
      </c>
      <c r="K2728" s="51">
        <f t="shared" si="155"/>
        <v>3595366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41162</v>
      </c>
      <c r="D2729" s="48" t="s">
        <v>1742</v>
      </c>
      <c r="E2729" s="926">
        <v>41162</v>
      </c>
      <c r="F2729" s="49" t="s">
        <v>1064</v>
      </c>
      <c r="G2729" s="49" t="s">
        <v>1065</v>
      </c>
      <c r="H2729" s="917" t="s">
        <v>1710</v>
      </c>
      <c r="I2729" s="258">
        <v>100</v>
      </c>
      <c r="J2729" s="258">
        <v>6189.1296636346206</v>
      </c>
      <c r="K2729" s="51">
        <f t="shared" si="155"/>
        <v>618913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41162</v>
      </c>
      <c r="D2730" s="48" t="s">
        <v>1742</v>
      </c>
      <c r="E2730" s="926">
        <v>41162</v>
      </c>
      <c r="F2730" s="49" t="s">
        <v>1231</v>
      </c>
      <c r="G2730" s="49" t="s">
        <v>1065</v>
      </c>
      <c r="H2730" s="917" t="s">
        <v>1710</v>
      </c>
      <c r="I2730" s="258">
        <v>228</v>
      </c>
      <c r="J2730" s="258">
        <v>4765.6875583714636</v>
      </c>
      <c r="K2730" s="51">
        <f t="shared" si="155"/>
        <v>1086577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1742</v>
      </c>
      <c r="E2731" s="926">
        <v>41163</v>
      </c>
      <c r="F2731" s="49" t="s">
        <v>1231</v>
      </c>
      <c r="G2731" s="49" t="s">
        <v>1066</v>
      </c>
      <c r="H2731" s="917" t="s">
        <v>1710</v>
      </c>
      <c r="I2731" s="258">
        <v>808</v>
      </c>
      <c r="J2731" s="258">
        <v>4688.1732279910557</v>
      </c>
      <c r="K2731" s="51">
        <f t="shared" si="155"/>
        <v>3788044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1742</v>
      </c>
      <c r="E2732" s="926">
        <v>41163</v>
      </c>
      <c r="F2732" s="49" t="s">
        <v>1232</v>
      </c>
      <c r="G2732" s="49" t="s">
        <v>1066</v>
      </c>
      <c r="H2732" s="917" t="s">
        <v>1710</v>
      </c>
      <c r="I2732" s="258">
        <v>209</v>
      </c>
      <c r="J2732" s="258">
        <v>6609.7928215293578</v>
      </c>
      <c r="K2732" s="51">
        <f t="shared" si="155"/>
        <v>1381447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1742</v>
      </c>
      <c r="E2733" s="926">
        <v>41163</v>
      </c>
      <c r="F2733" s="49" t="s">
        <v>1233</v>
      </c>
      <c r="G2733" s="49" t="s">
        <v>1066</v>
      </c>
      <c r="H2733" s="917" t="s">
        <v>1710</v>
      </c>
      <c r="I2733" s="258">
        <v>104</v>
      </c>
      <c r="J2733" s="258">
        <v>4459.5296636346211</v>
      </c>
      <c r="K2733" s="51">
        <f t="shared" si="155"/>
        <v>463791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41163</v>
      </c>
      <c r="D2734" s="48" t="s">
        <v>1742</v>
      </c>
      <c r="E2734" s="926">
        <v>41163</v>
      </c>
      <c r="F2734" s="742" t="s">
        <v>1224</v>
      </c>
      <c r="G2734" s="49" t="s">
        <v>1066</v>
      </c>
      <c r="H2734" s="917" t="s">
        <v>1710</v>
      </c>
      <c r="I2734" s="258">
        <v>2000</v>
      </c>
      <c r="J2734" s="258">
        <v>2171.3096636346204</v>
      </c>
      <c r="K2734" s="51">
        <f t="shared" si="155"/>
        <v>4342619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41163</v>
      </c>
      <c r="D2735" s="48" t="s">
        <v>1742</v>
      </c>
      <c r="E2735" s="926">
        <v>41163</v>
      </c>
      <c r="F2735" s="742" t="s">
        <v>1230</v>
      </c>
      <c r="G2735" s="49" t="s">
        <v>1066</v>
      </c>
      <c r="H2735" s="917" t="s">
        <v>1710</v>
      </c>
      <c r="I2735" s="258">
        <v>400</v>
      </c>
      <c r="J2735" s="258">
        <v>2213.504663634621</v>
      </c>
      <c r="K2735" s="51">
        <f t="shared" si="155"/>
        <v>885402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154"/>
        <v>9</v>
      </c>
      <c r="C2736" s="48">
        <f t="shared" si="156"/>
        <v>41169</v>
      </c>
      <c r="D2736" s="48" t="s">
        <v>1742</v>
      </c>
      <c r="E2736" s="926">
        <v>41169</v>
      </c>
      <c r="F2736" s="929" t="s">
        <v>1123</v>
      </c>
      <c r="G2736" s="49" t="s">
        <v>1067</v>
      </c>
      <c r="H2736" s="917" t="s">
        <v>1710</v>
      </c>
      <c r="I2736" s="258">
        <v>515</v>
      </c>
      <c r="J2736" s="258">
        <v>7376.3549063530672</v>
      </c>
      <c r="K2736" s="51">
        <f t="shared" si="155"/>
        <v>3798823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154"/>
        <v>9</v>
      </c>
      <c r="C2737" s="48">
        <f t="shared" si="156"/>
        <v>41169</v>
      </c>
      <c r="D2737" s="48" t="s">
        <v>1742</v>
      </c>
      <c r="E2737" s="926">
        <v>41169</v>
      </c>
      <c r="F2737" s="929" t="s">
        <v>1123</v>
      </c>
      <c r="G2737" s="49" t="s">
        <v>1067</v>
      </c>
      <c r="H2737" s="917" t="s">
        <v>1710</v>
      </c>
      <c r="I2737" s="258">
        <v>590</v>
      </c>
      <c r="J2737" s="258">
        <v>6842.7839009227564</v>
      </c>
      <c r="K2737" s="51">
        <f t="shared" si="155"/>
        <v>4037243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s="902" customFormat="1" ht="15.75" customHeight="1">
      <c r="A2738" s="918" t="str">
        <f>IF(B2738&lt;&gt;"",IF(AND(B2738&gt;=_TM1,B2738&lt;=_TM2,OR(TH!L2738="1111",TH!M2738="1111")),TH!D2738,""),"")</f>
        <v/>
      </c>
      <c r="B2738" s="893">
        <f t="shared" si="154"/>
        <v>10</v>
      </c>
      <c r="C2738" s="919">
        <f t="shared" si="156"/>
        <v>41183</v>
      </c>
      <c r="D2738" s="48" t="s">
        <v>1742</v>
      </c>
      <c r="E2738" s="894">
        <v>41183</v>
      </c>
      <c r="F2738" s="924" t="s">
        <v>1147</v>
      </c>
      <c r="G2738" s="924" t="s">
        <v>1068</v>
      </c>
      <c r="H2738" s="922" t="s">
        <v>1710</v>
      </c>
      <c r="I2738" s="898">
        <v>508</v>
      </c>
      <c r="J2738" s="898">
        <v>10711.842452385759</v>
      </c>
      <c r="K2738" s="899">
        <f t="shared" si="155"/>
        <v>5441616</v>
      </c>
      <c r="L2738" s="920" t="s">
        <v>177</v>
      </c>
      <c r="M2738" s="920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1742</v>
      </c>
      <c r="E2739" s="926">
        <v>41194</v>
      </c>
      <c r="F2739" s="49" t="s">
        <v>1134</v>
      </c>
      <c r="G2739" s="49" t="s">
        <v>434</v>
      </c>
      <c r="H2739" s="917" t="s">
        <v>1710</v>
      </c>
      <c r="I2739" s="258">
        <v>500</v>
      </c>
      <c r="J2739" s="258">
        <v>10652.616499629854</v>
      </c>
      <c r="K2739" s="51">
        <f t="shared" si="155"/>
        <v>5326308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1742</v>
      </c>
      <c r="E2740" s="926">
        <v>41194</v>
      </c>
      <c r="F2740" s="929" t="s">
        <v>1123</v>
      </c>
      <c r="G2740" s="49" t="s">
        <v>434</v>
      </c>
      <c r="H2740" s="917" t="s">
        <v>1710</v>
      </c>
      <c r="I2740" s="258">
        <v>508</v>
      </c>
      <c r="J2740" s="258">
        <v>7523.9644996298539</v>
      </c>
      <c r="K2740" s="51">
        <f t="shared" si="155"/>
        <v>3822174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1742</v>
      </c>
      <c r="E2741" s="926">
        <v>41194</v>
      </c>
      <c r="F2741" s="49" t="s">
        <v>1145</v>
      </c>
      <c r="G2741" s="49" t="s">
        <v>623</v>
      </c>
      <c r="H2741" s="917" t="s">
        <v>1710</v>
      </c>
      <c r="I2741" s="258">
        <v>1000</v>
      </c>
      <c r="J2741" s="258">
        <v>10779.964499629854</v>
      </c>
      <c r="K2741" s="51">
        <f t="shared" si="155"/>
        <v>10779964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41194</v>
      </c>
      <c r="D2742" s="48" t="s">
        <v>1742</v>
      </c>
      <c r="E2742" s="926">
        <v>41194</v>
      </c>
      <c r="F2742" s="49" t="s">
        <v>1144</v>
      </c>
      <c r="G2742" s="49" t="s">
        <v>623</v>
      </c>
      <c r="H2742" s="917" t="s">
        <v>1710</v>
      </c>
      <c r="I2742" s="258">
        <v>200</v>
      </c>
      <c r="J2742" s="258">
        <v>12226.964499629854</v>
      </c>
      <c r="K2742" s="51">
        <f t="shared" si="155"/>
        <v>2445393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41194</v>
      </c>
      <c r="D2743" s="48" t="s">
        <v>1742</v>
      </c>
      <c r="E2743" s="926">
        <v>41194</v>
      </c>
      <c r="F2743" s="49" t="s">
        <v>1146</v>
      </c>
      <c r="G2743" s="49" t="s">
        <v>623</v>
      </c>
      <c r="H2743" s="917" t="s">
        <v>1710</v>
      </c>
      <c r="I2743" s="258">
        <v>100</v>
      </c>
      <c r="J2743" s="258">
        <v>12104.464499629854</v>
      </c>
      <c r="K2743" s="51">
        <f t="shared" si="155"/>
        <v>1210446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1742</v>
      </c>
      <c r="E2744" s="926">
        <v>41195</v>
      </c>
      <c r="F2744" s="49" t="s">
        <v>1145</v>
      </c>
      <c r="G2744" s="49" t="s">
        <v>1069</v>
      </c>
      <c r="H2744" s="917" t="s">
        <v>1710</v>
      </c>
      <c r="I2744" s="258">
        <v>1000</v>
      </c>
      <c r="J2744" s="258">
        <v>10779.964499629854</v>
      </c>
      <c r="K2744" s="51">
        <f t="shared" si="155"/>
        <v>10779964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41195</v>
      </c>
      <c r="D2745" s="48" t="s">
        <v>1742</v>
      </c>
      <c r="E2745" s="926">
        <v>41195</v>
      </c>
      <c r="F2745" s="49" t="s">
        <v>1144</v>
      </c>
      <c r="G2745" s="49" t="s">
        <v>1069</v>
      </c>
      <c r="H2745" s="917" t="s">
        <v>1710</v>
      </c>
      <c r="I2745" s="258">
        <v>300</v>
      </c>
      <c r="J2745" s="258">
        <v>12226.964499629854</v>
      </c>
      <c r="K2745" s="51">
        <f t="shared" si="155"/>
        <v>3668089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41195</v>
      </c>
      <c r="D2746" s="48" t="s">
        <v>1742</v>
      </c>
      <c r="E2746" s="926">
        <v>41195</v>
      </c>
      <c r="F2746" s="49" t="s">
        <v>1143</v>
      </c>
      <c r="G2746" s="49" t="s">
        <v>1069</v>
      </c>
      <c r="H2746" s="917" t="s">
        <v>1710</v>
      </c>
      <c r="I2746" s="258">
        <v>100</v>
      </c>
      <c r="J2746" s="258">
        <v>10591.464499629854</v>
      </c>
      <c r="K2746" s="51">
        <f t="shared" si="155"/>
        <v>1059146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41198</v>
      </c>
      <c r="D2747" s="48" t="s">
        <v>1742</v>
      </c>
      <c r="E2747" s="926">
        <v>41198</v>
      </c>
      <c r="F2747" s="49" t="s">
        <v>1142</v>
      </c>
      <c r="G2747" s="49" t="s">
        <v>435</v>
      </c>
      <c r="H2747" s="917" t="s">
        <v>1710</v>
      </c>
      <c r="I2747" s="258">
        <v>495</v>
      </c>
      <c r="J2747" s="258">
        <v>7533.2099541753078</v>
      </c>
      <c r="K2747" s="51">
        <f t="shared" si="155"/>
        <v>3728939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1742</v>
      </c>
      <c r="E2748" s="926">
        <v>41199</v>
      </c>
      <c r="F2748" s="49" t="s">
        <v>1134</v>
      </c>
      <c r="G2748" s="49" t="s">
        <v>1070</v>
      </c>
      <c r="H2748" s="917" t="s">
        <v>1710</v>
      </c>
      <c r="I2748" s="258">
        <v>489</v>
      </c>
      <c r="J2748" s="258">
        <v>10763.415419875253</v>
      </c>
      <c r="K2748" s="51">
        <f t="shared" si="155"/>
        <v>5263310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1742</v>
      </c>
      <c r="E2749" s="926">
        <v>41199</v>
      </c>
      <c r="F2749" s="929" t="s">
        <v>1123</v>
      </c>
      <c r="G2749" s="49" t="s">
        <v>1070</v>
      </c>
      <c r="H2749" s="917" t="s">
        <v>1710</v>
      </c>
      <c r="I2749" s="258">
        <v>490</v>
      </c>
      <c r="J2749" s="258">
        <v>7542.6440914665891</v>
      </c>
      <c r="K2749" s="51">
        <f t="shared" si="155"/>
        <v>3695896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41199</v>
      </c>
      <c r="D2750" s="48" t="s">
        <v>1742</v>
      </c>
      <c r="E2750" s="926">
        <v>41199</v>
      </c>
      <c r="F2750" s="49" t="s">
        <v>1071</v>
      </c>
      <c r="G2750" s="49" t="s">
        <v>436</v>
      </c>
      <c r="H2750" s="917" t="s">
        <v>1710</v>
      </c>
      <c r="I2750" s="258">
        <v>106</v>
      </c>
      <c r="J2750" s="258">
        <v>6344.964499629853</v>
      </c>
      <c r="K2750" s="51">
        <f t="shared" si="155"/>
        <v>672566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154"/>
        <v>10</v>
      </c>
      <c r="C2751" s="48">
        <f t="shared" si="156"/>
        <v>41199</v>
      </c>
      <c r="D2751" s="48" t="s">
        <v>1742</v>
      </c>
      <c r="E2751" s="926">
        <v>41199</v>
      </c>
      <c r="F2751" s="49" t="s">
        <v>1072</v>
      </c>
      <c r="G2751" s="49" t="s">
        <v>436</v>
      </c>
      <c r="H2751" s="917" t="s">
        <v>1710</v>
      </c>
      <c r="I2751" s="258">
        <v>104</v>
      </c>
      <c r="J2751" s="258">
        <v>6561.4644996298548</v>
      </c>
      <c r="K2751" s="51">
        <f t="shared" si="155"/>
        <v>682392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154"/>
        <v>10</v>
      </c>
      <c r="C2752" s="48">
        <f t="shared" si="156"/>
        <v>41201</v>
      </c>
      <c r="D2752" s="48" t="s">
        <v>1742</v>
      </c>
      <c r="E2752" s="926">
        <v>41201</v>
      </c>
      <c r="F2752" s="49" t="s">
        <v>1141</v>
      </c>
      <c r="G2752" s="49" t="s">
        <v>1073</v>
      </c>
      <c r="H2752" s="917" t="s">
        <v>1710</v>
      </c>
      <c r="I2752" s="258">
        <v>515</v>
      </c>
      <c r="J2752" s="258">
        <v>15388.435373416263</v>
      </c>
      <c r="K2752" s="51">
        <f t="shared" si="155"/>
        <v>7925044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ref="B2753:B3302" si="157">IF(C2753&lt;&gt;"",MONTH(C2753),"")</f>
        <v>10</v>
      </c>
      <c r="C2753" s="48">
        <f t="shared" si="156"/>
        <v>41201</v>
      </c>
      <c r="D2753" s="48" t="s">
        <v>1742</v>
      </c>
      <c r="E2753" s="926">
        <v>41201</v>
      </c>
      <c r="F2753" s="49" t="s">
        <v>1140</v>
      </c>
      <c r="G2753" s="49" t="s">
        <v>1074</v>
      </c>
      <c r="H2753" s="917" t="s">
        <v>1710</v>
      </c>
      <c r="I2753" s="258">
        <v>1036</v>
      </c>
      <c r="J2753" s="258">
        <v>6561.464499629853</v>
      </c>
      <c r="K2753" s="51">
        <f t="shared" si="155"/>
        <v>6797677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1742</v>
      </c>
      <c r="E2754" s="926">
        <v>41205</v>
      </c>
      <c r="F2754" s="929" t="s">
        <v>1127</v>
      </c>
      <c r="G2754" s="49" t="s">
        <v>1075</v>
      </c>
      <c r="H2754" s="917" t="s">
        <v>1710</v>
      </c>
      <c r="I2754" s="258">
        <v>1020</v>
      </c>
      <c r="J2754" s="258">
        <v>8288.2341074729902</v>
      </c>
      <c r="K2754" s="51">
        <f t="shared" ref="K2754:K2801" si="158">ROUND(I2754*J2754,0)</f>
        <v>8453999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1742</v>
      </c>
      <c r="E2755" s="926">
        <v>41205</v>
      </c>
      <c r="F2755" s="929" t="s">
        <v>1139</v>
      </c>
      <c r="G2755" s="49" t="s">
        <v>1076</v>
      </c>
      <c r="H2755" s="917" t="s">
        <v>1710</v>
      </c>
      <c r="I2755" s="258">
        <v>1350</v>
      </c>
      <c r="J2755" s="258">
        <v>5500.9830181483721</v>
      </c>
      <c r="K2755" s="51">
        <f t="shared" si="158"/>
        <v>7426327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si="156"/>
        <v>41205</v>
      </c>
      <c r="D2756" s="48" t="s">
        <v>1742</v>
      </c>
      <c r="E2756" s="926">
        <v>41205</v>
      </c>
      <c r="F2756" s="49" t="s">
        <v>1138</v>
      </c>
      <c r="G2756" s="49" t="s">
        <v>1076</v>
      </c>
      <c r="H2756" s="917" t="s">
        <v>1710</v>
      </c>
      <c r="I2756" s="258">
        <v>617</v>
      </c>
      <c r="J2756" s="258">
        <v>9013.6995077335814</v>
      </c>
      <c r="K2756" s="51">
        <f t="shared" si="158"/>
        <v>5561453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6"/>
        <v>41205</v>
      </c>
      <c r="D2757" s="48" t="s">
        <v>1742</v>
      </c>
      <c r="E2757" s="926">
        <v>41205</v>
      </c>
      <c r="F2757" s="49" t="s">
        <v>1137</v>
      </c>
      <c r="G2757" s="49" t="s">
        <v>1076</v>
      </c>
      <c r="H2757" s="917" t="s">
        <v>1710</v>
      </c>
      <c r="I2757" s="258">
        <v>293</v>
      </c>
      <c r="J2757" s="258">
        <v>5300.5361719848033</v>
      </c>
      <c r="K2757" s="51">
        <f t="shared" si="158"/>
        <v>1553057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ref="C2758:C2801" si="159">E2758</f>
        <v>41205</v>
      </c>
      <c r="D2758" s="48" t="s">
        <v>1742</v>
      </c>
      <c r="E2758" s="926">
        <v>41205</v>
      </c>
      <c r="F2758" s="49" t="s">
        <v>1119</v>
      </c>
      <c r="G2758" s="49" t="s">
        <v>1076</v>
      </c>
      <c r="H2758" s="917" t="s">
        <v>1710</v>
      </c>
      <c r="I2758" s="258">
        <v>500</v>
      </c>
      <c r="J2758" s="258">
        <v>9246.1204996298529</v>
      </c>
      <c r="K2758" s="51">
        <f t="shared" si="158"/>
        <v>4623060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1742</v>
      </c>
      <c r="E2759" s="926">
        <v>41208</v>
      </c>
      <c r="F2759" s="49" t="s">
        <v>1119</v>
      </c>
      <c r="G2759" s="49" t="s">
        <v>1077</v>
      </c>
      <c r="H2759" s="917" t="s">
        <v>1710</v>
      </c>
      <c r="I2759" s="258">
        <v>98</v>
      </c>
      <c r="J2759" s="258">
        <v>9068.6073567727108</v>
      </c>
      <c r="K2759" s="51">
        <f t="shared" si="158"/>
        <v>888724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1742</v>
      </c>
      <c r="E2760" s="926">
        <v>41208</v>
      </c>
      <c r="F2760" s="49" t="s">
        <v>1120</v>
      </c>
      <c r="G2760" s="49" t="s">
        <v>1077</v>
      </c>
      <c r="H2760" s="917" t="s">
        <v>1710</v>
      </c>
      <c r="I2760" s="258">
        <v>1272</v>
      </c>
      <c r="J2760" s="258">
        <v>5191.4361977430617</v>
      </c>
      <c r="K2760" s="51">
        <f t="shared" si="158"/>
        <v>6603507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41208</v>
      </c>
      <c r="D2761" s="48" t="s">
        <v>1742</v>
      </c>
      <c r="E2761" s="926">
        <v>41208</v>
      </c>
      <c r="F2761" s="49" t="s">
        <v>1136</v>
      </c>
      <c r="G2761" s="49" t="s">
        <v>1077</v>
      </c>
      <c r="H2761" s="917" t="s">
        <v>1710</v>
      </c>
      <c r="I2761" s="258">
        <v>640</v>
      </c>
      <c r="J2761" s="258">
        <v>6727.4644996298548</v>
      </c>
      <c r="K2761" s="51">
        <f t="shared" si="158"/>
        <v>4305577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41208</v>
      </c>
      <c r="D2762" s="48" t="s">
        <v>1742</v>
      </c>
      <c r="E2762" s="926">
        <v>41208</v>
      </c>
      <c r="F2762" s="49" t="s">
        <v>1135</v>
      </c>
      <c r="G2762" s="49" t="s">
        <v>1077</v>
      </c>
      <c r="H2762" s="917" t="s">
        <v>1710</v>
      </c>
      <c r="I2762" s="258">
        <v>606</v>
      </c>
      <c r="J2762" s="258">
        <v>8288.2334765275446</v>
      </c>
      <c r="K2762" s="51">
        <f t="shared" si="158"/>
        <v>5022669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1742</v>
      </c>
      <c r="E2763" s="926">
        <v>41213</v>
      </c>
      <c r="F2763" s="929" t="s">
        <v>1123</v>
      </c>
      <c r="G2763" s="49" t="s">
        <v>1078</v>
      </c>
      <c r="H2763" s="917" t="s">
        <v>1710</v>
      </c>
      <c r="I2763" s="258">
        <v>998</v>
      </c>
      <c r="J2763" s="258">
        <v>7533.1358423152251</v>
      </c>
      <c r="K2763" s="51">
        <f t="shared" si="158"/>
        <v>7518070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1742</v>
      </c>
      <c r="E2764" s="926">
        <v>41213</v>
      </c>
      <c r="F2764" s="49" t="s">
        <v>1134</v>
      </c>
      <c r="G2764" s="49" t="s">
        <v>1078</v>
      </c>
      <c r="H2764" s="917" t="s">
        <v>1710</v>
      </c>
      <c r="I2764" s="258">
        <v>200</v>
      </c>
      <c r="J2764" s="258">
        <v>10591.464499629854</v>
      </c>
      <c r="K2764" s="51">
        <f t="shared" si="158"/>
        <v>2118293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1742</v>
      </c>
      <c r="E2765" s="926">
        <v>41213</v>
      </c>
      <c r="F2765" s="49" t="s">
        <v>1079</v>
      </c>
      <c r="G2765" s="49" t="s">
        <v>1080</v>
      </c>
      <c r="H2765" s="917" t="s">
        <v>1710</v>
      </c>
      <c r="I2765" s="258">
        <v>100</v>
      </c>
      <c r="J2765" s="258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1742</v>
      </c>
      <c r="E2766" s="926">
        <v>41213</v>
      </c>
      <c r="F2766" s="49" t="s">
        <v>1082</v>
      </c>
      <c r="G2766" s="49" t="s">
        <v>1080</v>
      </c>
      <c r="H2766" s="917" t="s">
        <v>1710</v>
      </c>
      <c r="I2766" s="258">
        <v>100</v>
      </c>
      <c r="J2766" s="258">
        <v>12104.464499629854</v>
      </c>
      <c r="K2766" s="51">
        <f t="shared" si="158"/>
        <v>1210446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1742</v>
      </c>
      <c r="E2767" s="926">
        <v>41213</v>
      </c>
      <c r="F2767" s="49" t="s">
        <v>1083</v>
      </c>
      <c r="G2767" s="49" t="s">
        <v>1080</v>
      </c>
      <c r="H2767" s="917" t="s">
        <v>1710</v>
      </c>
      <c r="I2767" s="258">
        <v>100</v>
      </c>
      <c r="J2767" s="258">
        <v>12104.464499629854</v>
      </c>
      <c r="K2767" s="51">
        <f t="shared" si="158"/>
        <v>1210446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1742</v>
      </c>
      <c r="E2768" s="926">
        <v>41213</v>
      </c>
      <c r="F2768" s="49" t="s">
        <v>1084</v>
      </c>
      <c r="G2768" s="49" t="s">
        <v>1080</v>
      </c>
      <c r="H2768" s="917" t="s">
        <v>1710</v>
      </c>
      <c r="I2768" s="258">
        <v>200</v>
      </c>
      <c r="J2768" s="258">
        <v>12226.964499629854</v>
      </c>
      <c r="K2768" s="51">
        <f t="shared" si="158"/>
        <v>2445393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157"/>
        <v>10</v>
      </c>
      <c r="C2769" s="48">
        <f t="shared" si="159"/>
        <v>41213</v>
      </c>
      <c r="D2769" s="48" t="s">
        <v>1742</v>
      </c>
      <c r="E2769" s="926">
        <v>41213</v>
      </c>
      <c r="F2769" s="49" t="s">
        <v>1085</v>
      </c>
      <c r="G2769" s="49" t="s">
        <v>1080</v>
      </c>
      <c r="H2769" s="917" t="s">
        <v>1710</v>
      </c>
      <c r="I2769" s="258">
        <v>100</v>
      </c>
      <c r="J2769" s="258">
        <v>11936.464499629854</v>
      </c>
      <c r="K2769" s="51">
        <f t="shared" si="158"/>
        <v>1193646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157"/>
        <v>10</v>
      </c>
      <c r="C2770" s="48">
        <f t="shared" si="159"/>
        <v>41213</v>
      </c>
      <c r="D2770" s="48" t="s">
        <v>1742</v>
      </c>
      <c r="E2770" s="926">
        <v>41213</v>
      </c>
      <c r="F2770" s="49" t="s">
        <v>1086</v>
      </c>
      <c r="G2770" s="49" t="s">
        <v>1080</v>
      </c>
      <c r="H2770" s="917" t="s">
        <v>1710</v>
      </c>
      <c r="I2770" s="258">
        <v>200</v>
      </c>
      <c r="J2770" s="258">
        <v>12168.964499629854</v>
      </c>
      <c r="K2770" s="51">
        <f t="shared" si="158"/>
        <v>2433793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1742</v>
      </c>
      <c r="E2771" s="926">
        <v>41226</v>
      </c>
      <c r="F2771" s="49" t="s">
        <v>1120</v>
      </c>
      <c r="G2771" s="49" t="s">
        <v>1087</v>
      </c>
      <c r="H2771" s="917" t="s">
        <v>1710</v>
      </c>
      <c r="I2771" s="258">
        <v>1619</v>
      </c>
      <c r="J2771" s="258">
        <v>5171.8375694260239</v>
      </c>
      <c r="K2771" s="51">
        <f t="shared" si="158"/>
        <v>8373205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41226</v>
      </c>
      <c r="D2772" s="48" t="s">
        <v>1742</v>
      </c>
      <c r="E2772" s="926">
        <v>41226</v>
      </c>
      <c r="F2772" s="49" t="s">
        <v>1133</v>
      </c>
      <c r="G2772" s="49" t="s">
        <v>1087</v>
      </c>
      <c r="H2772" s="917" t="s">
        <v>1710</v>
      </c>
      <c r="I2772" s="258">
        <v>608</v>
      </c>
      <c r="J2772" s="258">
        <v>12130.573052261432</v>
      </c>
      <c r="K2772" s="51">
        <f t="shared" si="158"/>
        <v>7375388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41226</v>
      </c>
      <c r="D2773" s="48" t="s">
        <v>1742</v>
      </c>
      <c r="E2773" s="926">
        <v>41226</v>
      </c>
      <c r="F2773" s="49" t="s">
        <v>1119</v>
      </c>
      <c r="G2773" s="49" t="s">
        <v>1087</v>
      </c>
      <c r="H2773" s="917" t="s">
        <v>1710</v>
      </c>
      <c r="I2773" s="258">
        <v>602</v>
      </c>
      <c r="J2773" s="258">
        <v>9175.371476374039</v>
      </c>
      <c r="K2773" s="51">
        <f t="shared" si="158"/>
        <v>5523574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1742</v>
      </c>
      <c r="E2774" s="926">
        <v>41228</v>
      </c>
      <c r="F2774" s="929" t="s">
        <v>1123</v>
      </c>
      <c r="G2774" s="49" t="s">
        <v>1088</v>
      </c>
      <c r="H2774" s="917" t="s">
        <v>1710</v>
      </c>
      <c r="I2774" s="258">
        <v>506</v>
      </c>
      <c r="J2774" s="258">
        <v>7542.0534324361788</v>
      </c>
      <c r="K2774" s="51">
        <f t="shared" si="158"/>
        <v>3816279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41228</v>
      </c>
      <c r="D2775" s="48" t="s">
        <v>1742</v>
      </c>
      <c r="E2775" s="926">
        <v>41228</v>
      </c>
      <c r="F2775" s="49" t="s">
        <v>1132</v>
      </c>
      <c r="G2775" s="49" t="s">
        <v>1088</v>
      </c>
      <c r="H2775" s="917" t="s">
        <v>1710</v>
      </c>
      <c r="I2775" s="258">
        <v>105</v>
      </c>
      <c r="J2775" s="258">
        <v>3303.3883091536632</v>
      </c>
      <c r="K2775" s="51">
        <f t="shared" si="158"/>
        <v>346856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41228</v>
      </c>
      <c r="D2776" s="48" t="s">
        <v>1742</v>
      </c>
      <c r="E2776" s="926">
        <v>41228</v>
      </c>
      <c r="F2776" s="49" t="s">
        <v>1116</v>
      </c>
      <c r="G2776" s="49" t="s">
        <v>1089</v>
      </c>
      <c r="H2776" s="917" t="s">
        <v>1710</v>
      </c>
      <c r="I2776" s="258">
        <v>1005</v>
      </c>
      <c r="J2776" s="258">
        <v>12946.904300624878</v>
      </c>
      <c r="K2776" s="51">
        <f t="shared" si="158"/>
        <v>13011639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1742</v>
      </c>
      <c r="E2777" s="926">
        <v>41235</v>
      </c>
      <c r="F2777" s="49" t="s">
        <v>1131</v>
      </c>
      <c r="G2777" s="49" t="s">
        <v>1090</v>
      </c>
      <c r="H2777" s="917" t="s">
        <v>1710</v>
      </c>
      <c r="I2777" s="258">
        <v>220</v>
      </c>
      <c r="J2777" s="258">
        <v>10591.464499629852</v>
      </c>
      <c r="K2777" s="51">
        <f t="shared" si="158"/>
        <v>2330122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1742</v>
      </c>
      <c r="E2778" s="926">
        <v>41235</v>
      </c>
      <c r="F2778" s="49" t="s">
        <v>1130</v>
      </c>
      <c r="G2778" s="49" t="s">
        <v>1090</v>
      </c>
      <c r="H2778" s="917" t="s">
        <v>1710</v>
      </c>
      <c r="I2778" s="258">
        <v>258</v>
      </c>
      <c r="J2778" s="258">
        <v>12730.410236063963</v>
      </c>
      <c r="K2778" s="51">
        <f t="shared" si="158"/>
        <v>3284446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157"/>
        <v>11</v>
      </c>
      <c r="C2779" s="48">
        <f t="shared" si="159"/>
        <v>41235</v>
      </c>
      <c r="D2779" s="48" t="s">
        <v>1742</v>
      </c>
      <c r="E2779" s="926">
        <v>41235</v>
      </c>
      <c r="F2779" s="49" t="s">
        <v>1129</v>
      </c>
      <c r="G2779" s="49" t="s">
        <v>1090</v>
      </c>
      <c r="H2779" s="917" t="s">
        <v>1710</v>
      </c>
      <c r="I2779" s="258">
        <v>295</v>
      </c>
      <c r="J2779" s="258">
        <v>10912.718736917992</v>
      </c>
      <c r="K2779" s="51">
        <f t="shared" si="158"/>
        <v>3219252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157"/>
        <v>11</v>
      </c>
      <c r="C2780" s="48">
        <f t="shared" si="159"/>
        <v>41235</v>
      </c>
      <c r="D2780" s="48" t="s">
        <v>1742</v>
      </c>
      <c r="E2780" s="926">
        <v>41235</v>
      </c>
      <c r="F2780" s="49" t="s">
        <v>1128</v>
      </c>
      <c r="G2780" s="49" t="s">
        <v>1090</v>
      </c>
      <c r="H2780" s="917" t="s">
        <v>1710</v>
      </c>
      <c r="I2780" s="258">
        <v>297</v>
      </c>
      <c r="J2780" s="258">
        <v>11674.73722690258</v>
      </c>
      <c r="K2780" s="51">
        <f t="shared" si="158"/>
        <v>3467397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41244</v>
      </c>
      <c r="D2781" s="48" t="s">
        <v>1742</v>
      </c>
      <c r="E2781" s="926">
        <v>41244</v>
      </c>
      <c r="F2781" s="49" t="s">
        <v>1127</v>
      </c>
      <c r="G2781" s="49" t="s">
        <v>1091</v>
      </c>
      <c r="H2781" s="917" t="s">
        <v>1710</v>
      </c>
      <c r="I2781" s="258">
        <v>1050</v>
      </c>
      <c r="J2781" s="258">
        <v>8288.234023439376</v>
      </c>
      <c r="K2781" s="51">
        <f t="shared" si="158"/>
        <v>8702646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1742</v>
      </c>
      <c r="E2782" s="926">
        <v>41253</v>
      </c>
      <c r="F2782" s="49" t="s">
        <v>1126</v>
      </c>
      <c r="G2782" s="49" t="s">
        <v>1092</v>
      </c>
      <c r="H2782" s="917" t="s">
        <v>1710</v>
      </c>
      <c r="I2782" s="258">
        <v>500</v>
      </c>
      <c r="J2782" s="258">
        <v>8984.3464996298535</v>
      </c>
      <c r="K2782" s="51">
        <f t="shared" si="158"/>
        <v>4492173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41253</v>
      </c>
      <c r="D2783" s="48" t="s">
        <v>1742</v>
      </c>
      <c r="E2783" s="926">
        <v>41253</v>
      </c>
      <c r="F2783" s="49" t="s">
        <v>1125</v>
      </c>
      <c r="G2783" s="49" t="s">
        <v>1092</v>
      </c>
      <c r="H2783" s="917" t="s">
        <v>1710</v>
      </c>
      <c r="I2783" s="258">
        <v>483</v>
      </c>
      <c r="J2783" s="258">
        <v>8867.9613940397921</v>
      </c>
      <c r="K2783" s="51">
        <f t="shared" si="158"/>
        <v>4283225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41253</v>
      </c>
      <c r="D2784" s="48" t="s">
        <v>1742</v>
      </c>
      <c r="E2784" s="926">
        <v>41253</v>
      </c>
      <c r="F2784" s="49" t="s">
        <v>1124</v>
      </c>
      <c r="G2784" s="49" t="s">
        <v>1092</v>
      </c>
      <c r="H2784" s="917" t="s">
        <v>1710</v>
      </c>
      <c r="I2784" s="258">
        <v>504</v>
      </c>
      <c r="J2784" s="258">
        <v>7664.9644996298539</v>
      </c>
      <c r="K2784" s="51">
        <f t="shared" si="158"/>
        <v>3863142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1742</v>
      </c>
      <c r="E2785" s="926">
        <v>41262</v>
      </c>
      <c r="F2785" s="929" t="s">
        <v>1123</v>
      </c>
      <c r="G2785" s="49" t="s">
        <v>1094</v>
      </c>
      <c r="H2785" s="917" t="s">
        <v>1710</v>
      </c>
      <c r="I2785" s="258">
        <v>530</v>
      </c>
      <c r="J2785" s="258">
        <v>7541.2343109506082</v>
      </c>
      <c r="K2785" s="51">
        <f t="shared" si="158"/>
        <v>3996854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1742</v>
      </c>
      <c r="E2786" s="926">
        <v>41262</v>
      </c>
      <c r="F2786" s="49" t="s">
        <v>1095</v>
      </c>
      <c r="G2786" s="49" t="s">
        <v>1096</v>
      </c>
      <c r="H2786" s="917" t="s">
        <v>1710</v>
      </c>
      <c r="I2786" s="258">
        <v>664</v>
      </c>
      <c r="J2786" s="258">
        <v>6727.4644996298548</v>
      </c>
      <c r="K2786" s="51">
        <f t="shared" si="158"/>
        <v>4467036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1742</v>
      </c>
      <c r="E2787" s="926">
        <v>41262</v>
      </c>
      <c r="F2787" s="49" t="s">
        <v>1097</v>
      </c>
      <c r="G2787" s="49" t="s">
        <v>1096</v>
      </c>
      <c r="H2787" s="917" t="s">
        <v>1710</v>
      </c>
      <c r="I2787" s="258">
        <v>56</v>
      </c>
      <c r="J2787" s="258">
        <v>6727.4644996298539</v>
      </c>
      <c r="K2787" s="51">
        <f t="shared" si="158"/>
        <v>376738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41262</v>
      </c>
      <c r="D2788" s="48" t="s">
        <v>1742</v>
      </c>
      <c r="E2788" s="926">
        <v>41262</v>
      </c>
      <c r="F2788" s="49" t="s">
        <v>1180</v>
      </c>
      <c r="G2788" s="49" t="s">
        <v>1096</v>
      </c>
      <c r="H2788" s="917" t="s">
        <v>1710</v>
      </c>
      <c r="I2788" s="258">
        <v>93</v>
      </c>
      <c r="J2788" s="258">
        <v>7459.0774028556598</v>
      </c>
      <c r="K2788" s="51">
        <f t="shared" si="158"/>
        <v>693694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41262</v>
      </c>
      <c r="D2789" s="48" t="s">
        <v>1742</v>
      </c>
      <c r="E2789" s="926">
        <v>41262</v>
      </c>
      <c r="F2789" s="49" t="s">
        <v>1122</v>
      </c>
      <c r="G2789" s="49" t="s">
        <v>1096</v>
      </c>
      <c r="H2789" s="917" t="s">
        <v>1710</v>
      </c>
      <c r="I2789" s="258">
        <v>126</v>
      </c>
      <c r="J2789" s="258">
        <v>8737.9406901060429</v>
      </c>
      <c r="K2789" s="51">
        <f t="shared" si="158"/>
        <v>1100981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1742</v>
      </c>
      <c r="E2790" s="926">
        <v>41263</v>
      </c>
      <c r="F2790" s="49" t="s">
        <v>1121</v>
      </c>
      <c r="G2790" s="49" t="s">
        <v>1098</v>
      </c>
      <c r="H2790" s="917" t="s">
        <v>1710</v>
      </c>
      <c r="I2790" s="258">
        <v>219</v>
      </c>
      <c r="J2790" s="258">
        <v>6344.9667827348758</v>
      </c>
      <c r="K2790" s="51">
        <f t="shared" si="158"/>
        <v>1389548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1742</v>
      </c>
      <c r="E2791" s="926">
        <v>41263</v>
      </c>
      <c r="F2791" s="49" t="s">
        <v>1072</v>
      </c>
      <c r="G2791" s="49" t="s">
        <v>1098</v>
      </c>
      <c r="H2791" s="917" t="s">
        <v>1710</v>
      </c>
      <c r="I2791" s="258">
        <v>100</v>
      </c>
      <c r="J2791" s="258">
        <v>6561.4644996298539</v>
      </c>
      <c r="K2791" s="51">
        <f t="shared" si="158"/>
        <v>656146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1742</v>
      </c>
      <c r="E2792" s="926">
        <v>41263</v>
      </c>
      <c r="F2792" s="49" t="s">
        <v>1071</v>
      </c>
      <c r="G2792" s="49" t="s">
        <v>1098</v>
      </c>
      <c r="H2792" s="917" t="s">
        <v>1710</v>
      </c>
      <c r="I2792" s="258">
        <v>104</v>
      </c>
      <c r="J2792" s="258">
        <v>6344.9644996298548</v>
      </c>
      <c r="K2792" s="51">
        <f t="shared" si="158"/>
        <v>659876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41263</v>
      </c>
      <c r="D2793" s="48" t="s">
        <v>1742</v>
      </c>
      <c r="E2793" s="926">
        <v>41263</v>
      </c>
      <c r="F2793" s="49" t="s">
        <v>1180</v>
      </c>
      <c r="G2793" s="49" t="s">
        <v>1098</v>
      </c>
      <c r="H2793" s="917" t="s">
        <v>1710</v>
      </c>
      <c r="I2793" s="258">
        <v>116</v>
      </c>
      <c r="J2793" s="258">
        <v>6561.464499629853</v>
      </c>
      <c r="K2793" s="51">
        <f t="shared" si="158"/>
        <v>761130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41263</v>
      </c>
      <c r="D2794" s="48" t="s">
        <v>1742</v>
      </c>
      <c r="E2794" s="926">
        <v>41263</v>
      </c>
      <c r="F2794" s="49" t="s">
        <v>1099</v>
      </c>
      <c r="G2794" s="49" t="s">
        <v>1098</v>
      </c>
      <c r="H2794" s="917" t="s">
        <v>1710</v>
      </c>
      <c r="I2794" s="258">
        <v>200</v>
      </c>
      <c r="J2794" s="258">
        <v>8588.8644996298535</v>
      </c>
      <c r="K2794" s="51">
        <f t="shared" si="158"/>
        <v>1717773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1742</v>
      </c>
      <c r="E2795" s="926">
        <v>41265</v>
      </c>
      <c r="F2795" s="49" t="s">
        <v>1100</v>
      </c>
      <c r="G2795" s="49" t="s">
        <v>1101</v>
      </c>
      <c r="H2795" s="917" t="s">
        <v>1710</v>
      </c>
      <c r="I2795" s="258">
        <v>200</v>
      </c>
      <c r="J2795" s="258">
        <v>12226.964499629854</v>
      </c>
      <c r="K2795" s="51">
        <f t="shared" si="158"/>
        <v>2445393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41265</v>
      </c>
      <c r="D2796" s="48" t="s">
        <v>1742</v>
      </c>
      <c r="E2796" s="926">
        <v>41265</v>
      </c>
      <c r="F2796" s="49" t="s">
        <v>1120</v>
      </c>
      <c r="G2796" s="49" t="s">
        <v>1102</v>
      </c>
      <c r="H2796" s="917" t="s">
        <v>1710</v>
      </c>
      <c r="I2796" s="258">
        <v>1618</v>
      </c>
      <c r="J2796" s="258">
        <v>5173.2123364654526</v>
      </c>
      <c r="K2796" s="51">
        <f t="shared" si="158"/>
        <v>8370258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41265</v>
      </c>
      <c r="D2797" s="48" t="s">
        <v>1742</v>
      </c>
      <c r="E2797" s="926">
        <v>41265</v>
      </c>
      <c r="F2797" s="49" t="s">
        <v>1119</v>
      </c>
      <c r="G2797" s="49" t="s">
        <v>1102</v>
      </c>
      <c r="H2797" s="917" t="s">
        <v>1710</v>
      </c>
      <c r="I2797" s="258">
        <v>302</v>
      </c>
      <c r="J2797" s="258">
        <v>9154.7525791000535</v>
      </c>
      <c r="K2797" s="51">
        <f t="shared" si="158"/>
        <v>2764735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1742</v>
      </c>
      <c r="E2798" s="926">
        <v>41272</v>
      </c>
      <c r="F2798" s="49" t="s">
        <v>1117</v>
      </c>
      <c r="G2798" s="49" t="s">
        <v>1103</v>
      </c>
      <c r="H2798" s="917" t="s">
        <v>1710</v>
      </c>
      <c r="I2798" s="258">
        <v>97</v>
      </c>
      <c r="J2798" s="258">
        <v>19586.650066640163</v>
      </c>
      <c r="K2798" s="51">
        <f t="shared" si="158"/>
        <v>1899905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157"/>
        <v>12</v>
      </c>
      <c r="C2799" s="48">
        <f t="shared" si="159"/>
        <v>41272</v>
      </c>
      <c r="D2799" s="48" t="s">
        <v>1742</v>
      </c>
      <c r="E2799" s="926">
        <v>41272</v>
      </c>
      <c r="F2799" s="49" t="s">
        <v>1118</v>
      </c>
      <c r="G2799" s="49" t="s">
        <v>1103</v>
      </c>
      <c r="H2799" s="917" t="s">
        <v>1710</v>
      </c>
      <c r="I2799" s="258">
        <v>376</v>
      </c>
      <c r="J2799" s="258">
        <v>20605.339499629852</v>
      </c>
      <c r="K2799" s="51">
        <f t="shared" si="158"/>
        <v>7747608</v>
      </c>
      <c r="L2799" s="52" t="s">
        <v>177</v>
      </c>
      <c r="M2799" s="52" t="s">
        <v>175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157"/>
        <v>12</v>
      </c>
      <c r="C2800" s="48">
        <f t="shared" si="159"/>
        <v>41272</v>
      </c>
      <c r="D2800" s="48" t="s">
        <v>1742</v>
      </c>
      <c r="E2800" s="926">
        <v>41272</v>
      </c>
      <c r="F2800" s="49" t="s">
        <v>1116</v>
      </c>
      <c r="G2800" s="49" t="s">
        <v>1105</v>
      </c>
      <c r="H2800" s="917" t="s">
        <v>1710</v>
      </c>
      <c r="I2800" s="258">
        <v>1020</v>
      </c>
      <c r="J2800" s="258">
        <v>12936.965480022012</v>
      </c>
      <c r="K2800" s="51">
        <f t="shared" si="158"/>
        <v>13195705</v>
      </c>
      <c r="L2800" s="52" t="s">
        <v>177</v>
      </c>
      <c r="M2800" s="52" t="s">
        <v>175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s="902" customFormat="1" ht="15.75" customHeight="1">
      <c r="A2801" s="918" t="str">
        <f>IF(B2801&lt;&gt;"",IF(AND(B2801&gt;=_TM1,B2801&lt;=_TM2,OR(TH!L2801="1111",TH!M2801="1111")),TH!D2801,""),"")</f>
        <v/>
      </c>
      <c r="B2801" s="893">
        <f t="shared" si="157"/>
        <v>1</v>
      </c>
      <c r="C2801" s="919">
        <f t="shared" si="159"/>
        <v>40915</v>
      </c>
      <c r="D2801" s="919" t="s">
        <v>1743</v>
      </c>
      <c r="E2801" s="894">
        <v>40915</v>
      </c>
      <c r="F2801" s="924" t="s">
        <v>1480</v>
      </c>
      <c r="G2801" s="924" t="s">
        <v>1479</v>
      </c>
      <c r="H2801" s="922" t="s">
        <v>1711</v>
      </c>
      <c r="I2801" s="898">
        <v>25</v>
      </c>
      <c r="J2801" s="898">
        <v>43569.858268409291</v>
      </c>
      <c r="K2801" s="899">
        <f t="shared" si="158"/>
        <v>1089246</v>
      </c>
      <c r="L2801" s="920" t="s">
        <v>183</v>
      </c>
      <c r="M2801" s="920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ref="B2802:B2929" si="160">IF(C2802&lt;&gt;"",MONTH(C2802),"")</f>
        <v>1</v>
      </c>
      <c r="C2802" s="37">
        <f t="shared" ref="C2802:C2865" si="161">E2802</f>
        <v>40915</v>
      </c>
      <c r="D2802" s="37" t="s">
        <v>1743</v>
      </c>
      <c r="E2802" s="193">
        <v>40915</v>
      </c>
      <c r="F2802" s="40" t="s">
        <v>1481</v>
      </c>
      <c r="G2802" s="40" t="s">
        <v>1479</v>
      </c>
      <c r="H2802" s="7" t="s">
        <v>1711</v>
      </c>
      <c r="I2802" s="260">
        <v>50</v>
      </c>
      <c r="J2802" s="260">
        <v>23693.718268409288</v>
      </c>
      <c r="K2802" s="38">
        <f t="shared" ref="K2802:K2865" si="162">ROUND(I2802*J2802,0)</f>
        <v>1184686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1743</v>
      </c>
      <c r="E2803" s="193">
        <v>40915</v>
      </c>
      <c r="F2803" s="40" t="s">
        <v>1482</v>
      </c>
      <c r="G2803" s="40" t="s">
        <v>1479</v>
      </c>
      <c r="H2803" s="7" t="s">
        <v>1711</v>
      </c>
      <c r="I2803" s="260">
        <v>25</v>
      </c>
      <c r="J2803" s="260">
        <v>48806.338268409287</v>
      </c>
      <c r="K2803" s="38">
        <f t="shared" si="162"/>
        <v>1220158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1743</v>
      </c>
      <c r="E2804" s="193">
        <v>40915</v>
      </c>
      <c r="F2804" s="40" t="s">
        <v>1483</v>
      </c>
      <c r="G2804" s="40" t="s">
        <v>1479</v>
      </c>
      <c r="H2804" s="7" t="s">
        <v>1711</v>
      </c>
      <c r="I2804" s="260">
        <v>45</v>
      </c>
      <c r="J2804" s="260">
        <v>35860.596046187064</v>
      </c>
      <c r="K2804" s="38">
        <f t="shared" si="162"/>
        <v>1613727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1743</v>
      </c>
      <c r="E2805" s="193">
        <v>40915</v>
      </c>
      <c r="F2805" s="40" t="s">
        <v>1484</v>
      </c>
      <c r="G2805" s="40" t="s">
        <v>1479</v>
      </c>
      <c r="H2805" s="7" t="s">
        <v>1711</v>
      </c>
      <c r="I2805" s="260">
        <v>100</v>
      </c>
      <c r="J2805" s="260">
        <v>27294.018268409287</v>
      </c>
      <c r="K2805" s="38">
        <f t="shared" si="162"/>
        <v>2729402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1743</v>
      </c>
      <c r="E2806" s="193">
        <v>40915</v>
      </c>
      <c r="F2806" s="40" t="s">
        <v>1485</v>
      </c>
      <c r="G2806" s="40" t="s">
        <v>925</v>
      </c>
      <c r="H2806" s="7" t="s">
        <v>1711</v>
      </c>
      <c r="I2806" s="260">
        <v>149</v>
      </c>
      <c r="J2806" s="260">
        <v>17045.132362369015</v>
      </c>
      <c r="K2806" s="38">
        <f t="shared" si="162"/>
        <v>2539725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1743</v>
      </c>
      <c r="E2807" s="193">
        <v>40915</v>
      </c>
      <c r="F2807" s="40" t="s">
        <v>1113</v>
      </c>
      <c r="G2807" s="40" t="s">
        <v>925</v>
      </c>
      <c r="H2807" s="7" t="s">
        <v>1711</v>
      </c>
      <c r="I2807" s="260">
        <v>300</v>
      </c>
      <c r="J2807" s="260">
        <v>1906.1516017426181</v>
      </c>
      <c r="K2807" s="38">
        <f t="shared" si="162"/>
        <v>571845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1743</v>
      </c>
      <c r="E2808" s="193">
        <v>40915</v>
      </c>
      <c r="F2808" s="40" t="s">
        <v>1486</v>
      </c>
      <c r="G2808" s="40" t="s">
        <v>925</v>
      </c>
      <c r="H2808" s="7" t="s">
        <v>1711</v>
      </c>
      <c r="I2808" s="260">
        <v>119</v>
      </c>
      <c r="J2808" s="260">
        <v>36056.169528913495</v>
      </c>
      <c r="K2808" s="38">
        <f t="shared" si="162"/>
        <v>4290684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40915</v>
      </c>
      <c r="D2809" s="37" t="s">
        <v>1743</v>
      </c>
      <c r="E2809" s="193">
        <v>40915</v>
      </c>
      <c r="F2809" s="40" t="s">
        <v>1487</v>
      </c>
      <c r="G2809" s="40" t="s">
        <v>925</v>
      </c>
      <c r="H2809" s="7" t="s">
        <v>1711</v>
      </c>
      <c r="I2809" s="260">
        <v>240</v>
      </c>
      <c r="J2809" s="260">
        <v>2554.8182684092849</v>
      </c>
      <c r="K2809" s="38">
        <f t="shared" si="162"/>
        <v>613156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40915</v>
      </c>
      <c r="D2810" s="37" t="s">
        <v>1743</v>
      </c>
      <c r="E2810" s="193">
        <v>40915</v>
      </c>
      <c r="F2810" s="40" t="s">
        <v>1114</v>
      </c>
      <c r="G2810" s="40" t="s">
        <v>925</v>
      </c>
      <c r="H2810" s="7" t="s">
        <v>1711</v>
      </c>
      <c r="I2810" s="260">
        <v>3900</v>
      </c>
      <c r="J2810" s="260">
        <v>1809.7874991785159</v>
      </c>
      <c r="K2810" s="38">
        <f t="shared" si="162"/>
        <v>7058171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40917</v>
      </c>
      <c r="D2811" s="37" t="s">
        <v>1743</v>
      </c>
      <c r="E2811" s="193">
        <v>40917</v>
      </c>
      <c r="F2811" s="40" t="s">
        <v>1188</v>
      </c>
      <c r="G2811" s="40" t="s">
        <v>927</v>
      </c>
      <c r="H2811" s="7" t="s">
        <v>1711</v>
      </c>
      <c r="I2811" s="260">
        <v>973</v>
      </c>
      <c r="J2811" s="260">
        <v>17175.448895336314</v>
      </c>
      <c r="K2811" s="38">
        <f t="shared" si="162"/>
        <v>16711712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40917</v>
      </c>
      <c r="D2812" s="37" t="s">
        <v>1743</v>
      </c>
      <c r="E2812" s="193">
        <v>40917</v>
      </c>
      <c r="F2812" s="40" t="s">
        <v>926</v>
      </c>
      <c r="G2812" s="40" t="s">
        <v>929</v>
      </c>
      <c r="H2812" s="7" t="s">
        <v>1711</v>
      </c>
      <c r="I2812" s="260">
        <v>1000</v>
      </c>
      <c r="J2812" s="260">
        <v>9202.0022684092855</v>
      </c>
      <c r="K2812" s="38">
        <f t="shared" si="162"/>
        <v>9202002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40918</v>
      </c>
      <c r="D2813" s="37" t="s">
        <v>1743</v>
      </c>
      <c r="E2813" s="193">
        <v>40918</v>
      </c>
      <c r="F2813" s="40" t="s">
        <v>926</v>
      </c>
      <c r="G2813" s="40" t="s">
        <v>930</v>
      </c>
      <c r="H2813" s="7" t="s">
        <v>1711</v>
      </c>
      <c r="I2813" s="260">
        <v>202</v>
      </c>
      <c r="J2813" s="260">
        <v>43182.424209003344</v>
      </c>
      <c r="K2813" s="38">
        <f t="shared" si="162"/>
        <v>8722850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1743</v>
      </c>
      <c r="E2814" s="193">
        <v>40922</v>
      </c>
      <c r="F2814" s="40" t="s">
        <v>1115</v>
      </c>
      <c r="G2814" s="40" t="s">
        <v>931</v>
      </c>
      <c r="H2814" s="7" t="s">
        <v>1711</v>
      </c>
      <c r="I2814" s="260">
        <v>492</v>
      </c>
      <c r="J2814" s="260">
        <v>4671.7174554011553</v>
      </c>
      <c r="K2814" s="38">
        <f t="shared" si="162"/>
        <v>2298485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1743</v>
      </c>
      <c r="E2815" s="193">
        <v>40922</v>
      </c>
      <c r="F2815" s="40" t="s">
        <v>1488</v>
      </c>
      <c r="G2815" s="40" t="s">
        <v>931</v>
      </c>
      <c r="H2815" s="7" t="s">
        <v>1711</v>
      </c>
      <c r="I2815" s="260">
        <v>304</v>
      </c>
      <c r="J2815" s="260">
        <v>4619.9130052513901</v>
      </c>
      <c r="K2815" s="38">
        <f t="shared" si="162"/>
        <v>1404454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40922</v>
      </c>
      <c r="D2816" s="37" t="s">
        <v>1743</v>
      </c>
      <c r="E2816" s="193">
        <v>40922</v>
      </c>
      <c r="F2816" s="40" t="s">
        <v>1489</v>
      </c>
      <c r="G2816" s="40" t="s">
        <v>931</v>
      </c>
      <c r="H2816" s="7" t="s">
        <v>1711</v>
      </c>
      <c r="I2816" s="260">
        <v>1000</v>
      </c>
      <c r="J2816" s="260">
        <v>8876.3982684092862</v>
      </c>
      <c r="K2816" s="38">
        <f t="shared" si="162"/>
        <v>8876398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40922</v>
      </c>
      <c r="D2817" s="37" t="s">
        <v>1743</v>
      </c>
      <c r="E2817" s="193">
        <v>40922</v>
      </c>
      <c r="F2817" s="40" t="s">
        <v>1490</v>
      </c>
      <c r="G2817" s="40" t="s">
        <v>931</v>
      </c>
      <c r="H2817" s="7" t="s">
        <v>1711</v>
      </c>
      <c r="I2817" s="260">
        <v>500</v>
      </c>
      <c r="J2817" s="260">
        <v>6586.348268409286</v>
      </c>
      <c r="K2817" s="38">
        <f t="shared" si="162"/>
        <v>3293174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1743</v>
      </c>
      <c r="E2818" s="193">
        <v>40924</v>
      </c>
      <c r="F2818" s="40" t="s">
        <v>1483</v>
      </c>
      <c r="G2818" s="40" t="s">
        <v>932</v>
      </c>
      <c r="H2818" s="7" t="s">
        <v>1711</v>
      </c>
      <c r="I2818" s="260">
        <v>5</v>
      </c>
      <c r="J2818" s="260">
        <v>33129.01826840928</v>
      </c>
      <c r="K2818" s="38">
        <f t="shared" si="162"/>
        <v>165645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1743</v>
      </c>
      <c r="E2819" s="193">
        <v>40924</v>
      </c>
      <c r="F2819" s="40" t="s">
        <v>1485</v>
      </c>
      <c r="G2819" s="40" t="s">
        <v>932</v>
      </c>
      <c r="H2819" s="7" t="s">
        <v>1711</v>
      </c>
      <c r="I2819" s="260">
        <v>1</v>
      </c>
      <c r="J2819" s="260">
        <v>17063.018268409283</v>
      </c>
      <c r="K2819" s="38">
        <f t="shared" si="162"/>
        <v>17063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1743</v>
      </c>
      <c r="E2820" s="193">
        <v>40924</v>
      </c>
      <c r="F2820" s="40" t="s">
        <v>1486</v>
      </c>
      <c r="G2820" s="40" t="s">
        <v>932</v>
      </c>
      <c r="H2820" s="7" t="s">
        <v>1711</v>
      </c>
      <c r="I2820" s="260">
        <v>91</v>
      </c>
      <c r="J2820" s="260">
        <v>36001.205081596097</v>
      </c>
      <c r="K2820" s="38">
        <f t="shared" si="162"/>
        <v>3276110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1743</v>
      </c>
      <c r="E2821" s="193">
        <v>40924</v>
      </c>
      <c r="F2821" s="40" t="s">
        <v>1237</v>
      </c>
      <c r="G2821" s="40" t="s">
        <v>932</v>
      </c>
      <c r="H2821" s="7" t="s">
        <v>1711</v>
      </c>
      <c r="I2821" s="260">
        <v>210</v>
      </c>
      <c r="J2821" s="260">
        <v>27527.732554123573</v>
      </c>
      <c r="K2821" s="38">
        <f t="shared" si="162"/>
        <v>5780824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40924</v>
      </c>
      <c r="D2822" s="37" t="s">
        <v>1743</v>
      </c>
      <c r="E2822" s="193">
        <v>40924</v>
      </c>
      <c r="F2822" s="40" t="s">
        <v>1238</v>
      </c>
      <c r="G2822" s="40" t="s">
        <v>932</v>
      </c>
      <c r="H2822" s="7" t="s">
        <v>1711</v>
      </c>
      <c r="I2822" s="260">
        <v>420</v>
      </c>
      <c r="J2822" s="260">
        <v>2116.4182684092848</v>
      </c>
      <c r="K2822" s="38">
        <f t="shared" si="162"/>
        <v>888896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40924</v>
      </c>
      <c r="D2823" s="37" t="s">
        <v>1743</v>
      </c>
      <c r="E2823" s="193">
        <v>40924</v>
      </c>
      <c r="F2823" s="40" t="s">
        <v>1487</v>
      </c>
      <c r="G2823" s="40" t="s">
        <v>932</v>
      </c>
      <c r="H2823" s="7" t="s">
        <v>1711</v>
      </c>
      <c r="I2823" s="260">
        <v>180</v>
      </c>
      <c r="J2823" s="260">
        <v>2554.8182684092853</v>
      </c>
      <c r="K2823" s="38">
        <f t="shared" si="162"/>
        <v>459867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1743</v>
      </c>
      <c r="E2824" s="193">
        <v>40925</v>
      </c>
      <c r="F2824" s="40" t="s">
        <v>1498</v>
      </c>
      <c r="G2824" s="40" t="s">
        <v>1549</v>
      </c>
      <c r="H2824" s="7" t="s">
        <v>1711</v>
      </c>
      <c r="I2824" s="260">
        <v>90</v>
      </c>
      <c r="J2824" s="260">
        <v>13635.629379520396</v>
      </c>
      <c r="K2824" s="38">
        <f t="shared" si="162"/>
        <v>1227207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1743</v>
      </c>
      <c r="E2825" s="193">
        <v>40925</v>
      </c>
      <c r="F2825" s="40" t="s">
        <v>1499</v>
      </c>
      <c r="G2825" s="40" t="s">
        <v>1549</v>
      </c>
      <c r="H2825" s="7" t="s">
        <v>1711</v>
      </c>
      <c r="I2825" s="260">
        <v>180</v>
      </c>
      <c r="J2825" s="260">
        <v>6768.5182684092852</v>
      </c>
      <c r="K2825" s="38">
        <f t="shared" si="162"/>
        <v>1218333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1743</v>
      </c>
      <c r="E2826" s="193">
        <v>40925</v>
      </c>
      <c r="F2826" s="40" t="s">
        <v>1500</v>
      </c>
      <c r="G2826" s="40" t="s">
        <v>1549</v>
      </c>
      <c r="H2826" s="7" t="s">
        <v>1711</v>
      </c>
      <c r="I2826" s="260">
        <v>20</v>
      </c>
      <c r="J2826" s="260">
        <v>12799.518268409285</v>
      </c>
      <c r="K2826" s="38">
        <f t="shared" si="162"/>
        <v>255990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1743</v>
      </c>
      <c r="E2827" s="193">
        <v>40925</v>
      </c>
      <c r="F2827" s="40" t="s">
        <v>1501</v>
      </c>
      <c r="G2827" s="40" t="s">
        <v>1549</v>
      </c>
      <c r="H2827" s="7" t="s">
        <v>1711</v>
      </c>
      <c r="I2827" s="260">
        <v>590</v>
      </c>
      <c r="J2827" s="260">
        <v>6071.8623362058943</v>
      </c>
      <c r="K2827" s="38">
        <f t="shared" si="162"/>
        <v>3582399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1743</v>
      </c>
      <c r="E2828" s="193">
        <v>40925</v>
      </c>
      <c r="F2828" s="40" t="s">
        <v>1502</v>
      </c>
      <c r="G2828" s="40" t="s">
        <v>1549</v>
      </c>
      <c r="H2828" s="7" t="s">
        <v>1711</v>
      </c>
      <c r="I2828" s="260">
        <v>60</v>
      </c>
      <c r="J2828" s="260">
        <v>4529.684935075953</v>
      </c>
      <c r="K2828" s="38">
        <f t="shared" si="162"/>
        <v>271781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1743</v>
      </c>
      <c r="E2829" s="193">
        <v>40925</v>
      </c>
      <c r="F2829" s="40" t="s">
        <v>1503</v>
      </c>
      <c r="G2829" s="40" t="s">
        <v>1549</v>
      </c>
      <c r="H2829" s="7" t="s">
        <v>1711</v>
      </c>
      <c r="I2829" s="260">
        <v>150</v>
      </c>
      <c r="J2829" s="260">
        <v>8465.3516017426191</v>
      </c>
      <c r="K2829" s="38">
        <f t="shared" si="162"/>
        <v>1269803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1743</v>
      </c>
      <c r="E2830" s="193">
        <v>40925</v>
      </c>
      <c r="F2830" s="40" t="s">
        <v>1504</v>
      </c>
      <c r="G2830" s="40" t="s">
        <v>1549</v>
      </c>
      <c r="H2830" s="7" t="s">
        <v>1711</v>
      </c>
      <c r="I2830" s="260">
        <v>218</v>
      </c>
      <c r="J2830" s="260">
        <v>9150.3118463909359</v>
      </c>
      <c r="K2830" s="38">
        <f t="shared" si="162"/>
        <v>1994768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1743</v>
      </c>
      <c r="E2831" s="193">
        <v>40925</v>
      </c>
      <c r="F2831" s="40" t="s">
        <v>1550</v>
      </c>
      <c r="G2831" s="40" t="s">
        <v>1549</v>
      </c>
      <c r="H2831" s="7" t="s">
        <v>1711</v>
      </c>
      <c r="I2831" s="260">
        <v>40</v>
      </c>
      <c r="J2831" s="260">
        <v>13907.393268409287</v>
      </c>
      <c r="K2831" s="38">
        <f t="shared" si="162"/>
        <v>556296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40925</v>
      </c>
      <c r="D2832" s="37" t="s">
        <v>1743</v>
      </c>
      <c r="E2832" s="193">
        <v>40925</v>
      </c>
      <c r="F2832" s="40" t="s">
        <v>1506</v>
      </c>
      <c r="G2832" s="40" t="s">
        <v>1549</v>
      </c>
      <c r="H2832" s="7" t="s">
        <v>1711</v>
      </c>
      <c r="I2832" s="260">
        <v>350</v>
      </c>
      <c r="J2832" s="260">
        <v>8129.218268409285</v>
      </c>
      <c r="K2832" s="38">
        <f t="shared" si="162"/>
        <v>2845226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40925</v>
      </c>
      <c r="D2833" s="37" t="s">
        <v>1743</v>
      </c>
      <c r="E2833" s="193">
        <v>40925</v>
      </c>
      <c r="F2833" s="40" t="s">
        <v>1507</v>
      </c>
      <c r="G2833" s="40" t="s">
        <v>1549</v>
      </c>
      <c r="H2833" s="7" t="s">
        <v>1711</v>
      </c>
      <c r="I2833" s="260">
        <v>366</v>
      </c>
      <c r="J2833" s="260">
        <v>9061.2423121251322</v>
      </c>
      <c r="K2833" s="38">
        <f t="shared" si="162"/>
        <v>3316415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1743</v>
      </c>
      <c r="E2834" s="193">
        <v>40926</v>
      </c>
      <c r="F2834" s="40" t="s">
        <v>1514</v>
      </c>
      <c r="G2834" s="40" t="s">
        <v>1551</v>
      </c>
      <c r="H2834" s="7" t="s">
        <v>1711</v>
      </c>
      <c r="I2834" s="260">
        <v>500</v>
      </c>
      <c r="J2834" s="260">
        <v>8127.058268409286</v>
      </c>
      <c r="K2834" s="38">
        <f t="shared" si="162"/>
        <v>4063529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1743</v>
      </c>
      <c r="E2835" s="193">
        <v>40926</v>
      </c>
      <c r="F2835" s="40" t="s">
        <v>1515</v>
      </c>
      <c r="G2835" s="40" t="s">
        <v>1551</v>
      </c>
      <c r="H2835" s="7" t="s">
        <v>1711</v>
      </c>
      <c r="I2835" s="260">
        <v>240</v>
      </c>
      <c r="J2835" s="260">
        <v>14703.093268409284</v>
      </c>
      <c r="K2835" s="38">
        <f t="shared" si="162"/>
        <v>3528742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1743</v>
      </c>
      <c r="E2836" s="193">
        <v>40926</v>
      </c>
      <c r="F2836" s="40" t="s">
        <v>1516</v>
      </c>
      <c r="G2836" s="40" t="s">
        <v>1551</v>
      </c>
      <c r="H2836" s="7" t="s">
        <v>1711</v>
      </c>
      <c r="I2836" s="260">
        <v>170</v>
      </c>
      <c r="J2836" s="260">
        <v>11461.518268409283</v>
      </c>
      <c r="K2836" s="38">
        <f t="shared" si="162"/>
        <v>1948458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1743</v>
      </c>
      <c r="E2837" s="193">
        <v>40926</v>
      </c>
      <c r="F2837" s="40" t="s">
        <v>1500</v>
      </c>
      <c r="G2837" s="40" t="s">
        <v>1551</v>
      </c>
      <c r="H2837" s="7" t="s">
        <v>1711</v>
      </c>
      <c r="I2837" s="260">
        <v>30</v>
      </c>
      <c r="J2837" s="260">
        <v>11461.518268409283</v>
      </c>
      <c r="K2837" s="38">
        <f t="shared" si="162"/>
        <v>343846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1743</v>
      </c>
      <c r="E2838" s="193">
        <v>40926</v>
      </c>
      <c r="F2838" s="40" t="s">
        <v>1511</v>
      </c>
      <c r="G2838" s="40" t="s">
        <v>1551</v>
      </c>
      <c r="H2838" s="7" t="s">
        <v>1711</v>
      </c>
      <c r="I2838" s="260">
        <v>350</v>
      </c>
      <c r="J2838" s="260">
        <v>14960.846839837857</v>
      </c>
      <c r="K2838" s="38">
        <f t="shared" si="162"/>
        <v>5236296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1743</v>
      </c>
      <c r="E2839" s="193">
        <v>40926</v>
      </c>
      <c r="F2839" s="40" t="s">
        <v>1552</v>
      </c>
      <c r="G2839" s="40" t="s">
        <v>1551</v>
      </c>
      <c r="H2839" s="7" t="s">
        <v>1711</v>
      </c>
      <c r="I2839" s="260">
        <v>20</v>
      </c>
      <c r="J2839" s="260">
        <v>18024.018268409287</v>
      </c>
      <c r="K2839" s="38">
        <f t="shared" si="162"/>
        <v>360480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1743</v>
      </c>
      <c r="E2840" s="193">
        <v>40926</v>
      </c>
      <c r="F2840" s="40" t="s">
        <v>1518</v>
      </c>
      <c r="G2840" s="40" t="s">
        <v>1551</v>
      </c>
      <c r="H2840" s="7" t="s">
        <v>1711</v>
      </c>
      <c r="I2840" s="260">
        <v>300</v>
      </c>
      <c r="J2840" s="260">
        <v>15967.351601742615</v>
      </c>
      <c r="K2840" s="38">
        <f t="shared" si="162"/>
        <v>4790205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1743</v>
      </c>
      <c r="E2841" s="193">
        <v>40926</v>
      </c>
      <c r="F2841" s="40" t="s">
        <v>1519</v>
      </c>
      <c r="G2841" s="40" t="s">
        <v>1551</v>
      </c>
      <c r="H2841" s="7" t="s">
        <v>1711</v>
      </c>
      <c r="I2841" s="260">
        <v>40</v>
      </c>
      <c r="J2841" s="260">
        <v>18952.593268409288</v>
      </c>
      <c r="K2841" s="38">
        <f t="shared" si="162"/>
        <v>758104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40926</v>
      </c>
      <c r="D2842" s="37" t="s">
        <v>1743</v>
      </c>
      <c r="E2842" s="193">
        <v>40926</v>
      </c>
      <c r="F2842" s="40" t="s">
        <v>1520</v>
      </c>
      <c r="G2842" s="40" t="s">
        <v>1551</v>
      </c>
      <c r="H2842" s="7" t="s">
        <v>1711</v>
      </c>
      <c r="I2842" s="260">
        <v>260</v>
      </c>
      <c r="J2842" s="260">
        <v>15184.018268409285</v>
      </c>
      <c r="K2842" s="38">
        <f t="shared" si="162"/>
        <v>3947845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40926</v>
      </c>
      <c r="D2843" s="37" t="s">
        <v>1743</v>
      </c>
      <c r="E2843" s="193">
        <v>40926</v>
      </c>
      <c r="F2843" s="40" t="s">
        <v>1521</v>
      </c>
      <c r="G2843" s="40" t="s">
        <v>1551</v>
      </c>
      <c r="H2843" s="7" t="s">
        <v>1711</v>
      </c>
      <c r="I2843" s="260">
        <v>75</v>
      </c>
      <c r="J2843" s="260">
        <v>16027.151601742615</v>
      </c>
      <c r="K2843" s="38">
        <f t="shared" si="162"/>
        <v>1202036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1743</v>
      </c>
      <c r="E2844" s="193">
        <v>40938</v>
      </c>
      <c r="F2844" s="40" t="s">
        <v>1498</v>
      </c>
      <c r="G2844" s="40" t="s">
        <v>1553</v>
      </c>
      <c r="H2844" s="7" t="s">
        <v>1711</v>
      </c>
      <c r="I2844" s="260">
        <v>210</v>
      </c>
      <c r="J2844" s="260">
        <v>10443.018268409285</v>
      </c>
      <c r="K2844" s="38">
        <f t="shared" si="162"/>
        <v>2193034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1743</v>
      </c>
      <c r="E2845" s="193">
        <v>40938</v>
      </c>
      <c r="F2845" s="40" t="s">
        <v>1557</v>
      </c>
      <c r="G2845" s="40" t="s">
        <v>1553</v>
      </c>
      <c r="H2845" s="7" t="s">
        <v>1711</v>
      </c>
      <c r="I2845" s="260">
        <v>80</v>
      </c>
      <c r="J2845" s="260">
        <v>8364.0182684092852</v>
      </c>
      <c r="K2845" s="38">
        <f t="shared" si="162"/>
        <v>669121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1743</v>
      </c>
      <c r="E2846" s="193">
        <v>40938</v>
      </c>
      <c r="F2846" s="40" t="s">
        <v>1528</v>
      </c>
      <c r="G2846" s="40" t="s">
        <v>1553</v>
      </c>
      <c r="H2846" s="7" t="s">
        <v>1711</v>
      </c>
      <c r="I2846" s="260">
        <v>210</v>
      </c>
      <c r="J2846" s="260">
        <v>13890.161125552142</v>
      </c>
      <c r="K2846" s="38">
        <f t="shared" si="162"/>
        <v>2916934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1743</v>
      </c>
      <c r="E2847" s="193">
        <v>40938</v>
      </c>
      <c r="F2847" s="40" t="s">
        <v>1524</v>
      </c>
      <c r="G2847" s="40" t="s">
        <v>1553</v>
      </c>
      <c r="H2847" s="7" t="s">
        <v>1711</v>
      </c>
      <c r="I2847" s="260">
        <v>230</v>
      </c>
      <c r="J2847" s="260">
        <v>18024.105224931027</v>
      </c>
      <c r="K2847" s="38">
        <f t="shared" si="162"/>
        <v>4145544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1743</v>
      </c>
      <c r="E2848" s="193">
        <v>40938</v>
      </c>
      <c r="F2848" s="40" t="s">
        <v>1518</v>
      </c>
      <c r="G2848" s="40" t="s">
        <v>1553</v>
      </c>
      <c r="H2848" s="7" t="s">
        <v>1711</v>
      </c>
      <c r="I2848" s="260">
        <v>310</v>
      </c>
      <c r="J2848" s="260">
        <v>17843.218268409284</v>
      </c>
      <c r="K2848" s="38">
        <f t="shared" si="162"/>
        <v>5531398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1743</v>
      </c>
      <c r="E2849" s="193">
        <v>40938</v>
      </c>
      <c r="F2849" s="40" t="s">
        <v>1526</v>
      </c>
      <c r="G2849" s="40" t="s">
        <v>1553</v>
      </c>
      <c r="H2849" s="7" t="s">
        <v>1711</v>
      </c>
      <c r="I2849" s="260">
        <v>370</v>
      </c>
      <c r="J2849" s="260">
        <v>18380.720971111987</v>
      </c>
      <c r="K2849" s="38">
        <f t="shared" si="162"/>
        <v>6800867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1743</v>
      </c>
      <c r="E2850" s="193">
        <v>40938</v>
      </c>
      <c r="F2850" s="40" t="s">
        <v>1500</v>
      </c>
      <c r="G2850" s="40" t="s">
        <v>1553</v>
      </c>
      <c r="H2850" s="7" t="s">
        <v>1711</v>
      </c>
      <c r="I2850" s="260">
        <v>173</v>
      </c>
      <c r="J2850" s="260">
        <v>8330.0413897965682</v>
      </c>
      <c r="K2850" s="38">
        <f t="shared" si="162"/>
        <v>1441097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1743</v>
      </c>
      <c r="E2851" s="193">
        <v>40938</v>
      </c>
      <c r="F2851" s="40" t="s">
        <v>1511</v>
      </c>
      <c r="G2851" s="40" t="s">
        <v>1553</v>
      </c>
      <c r="H2851" s="7" t="s">
        <v>1711</v>
      </c>
      <c r="I2851" s="260">
        <v>150</v>
      </c>
      <c r="J2851" s="260">
        <v>9692.684935075953</v>
      </c>
      <c r="K2851" s="38">
        <f t="shared" si="162"/>
        <v>1453903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40938</v>
      </c>
      <c r="D2852" s="37" t="s">
        <v>1743</v>
      </c>
      <c r="E2852" s="193">
        <v>40938</v>
      </c>
      <c r="F2852" s="40" t="s">
        <v>1521</v>
      </c>
      <c r="G2852" s="40" t="s">
        <v>1553</v>
      </c>
      <c r="H2852" s="7" t="s">
        <v>1711</v>
      </c>
      <c r="I2852" s="260">
        <v>210</v>
      </c>
      <c r="J2852" s="260">
        <v>14835.161125552142</v>
      </c>
      <c r="K2852" s="38">
        <f t="shared" si="162"/>
        <v>3115384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40938</v>
      </c>
      <c r="D2853" s="37" t="s">
        <v>1743</v>
      </c>
      <c r="E2853" s="193">
        <v>40938</v>
      </c>
      <c r="F2853" s="40" t="s">
        <v>1518</v>
      </c>
      <c r="G2853" s="40" t="s">
        <v>1553</v>
      </c>
      <c r="H2853" s="7" t="s">
        <v>1711</v>
      </c>
      <c r="I2853" s="260">
        <v>250</v>
      </c>
      <c r="J2853" s="260">
        <v>16253.138268409284</v>
      </c>
      <c r="K2853" s="38">
        <f t="shared" si="162"/>
        <v>4063285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1743</v>
      </c>
      <c r="E2854" s="193">
        <v>40939</v>
      </c>
      <c r="F2854" s="40" t="s">
        <v>1500</v>
      </c>
      <c r="G2854" s="40" t="s">
        <v>1554</v>
      </c>
      <c r="H2854" s="7" t="s">
        <v>1711</v>
      </c>
      <c r="I2854" s="260">
        <v>130</v>
      </c>
      <c r="J2854" s="260">
        <v>12214.095191486209</v>
      </c>
      <c r="K2854" s="38">
        <f t="shared" si="162"/>
        <v>1587832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1743</v>
      </c>
      <c r="E2855" s="193">
        <v>40939</v>
      </c>
      <c r="F2855" s="40" t="s">
        <v>1558</v>
      </c>
      <c r="G2855" s="40" t="s">
        <v>1554</v>
      </c>
      <c r="H2855" s="7" t="s">
        <v>1711</v>
      </c>
      <c r="I2855" s="260">
        <v>12</v>
      </c>
      <c r="J2855" s="260">
        <v>15252.684935075951</v>
      </c>
      <c r="K2855" s="38">
        <f t="shared" si="162"/>
        <v>183032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1743</v>
      </c>
      <c r="E2856" s="193">
        <v>40939</v>
      </c>
      <c r="F2856" s="40" t="s">
        <v>1552</v>
      </c>
      <c r="G2856" s="40" t="s">
        <v>1554</v>
      </c>
      <c r="H2856" s="7" t="s">
        <v>1711</v>
      </c>
      <c r="I2856" s="260">
        <v>140</v>
      </c>
      <c r="J2856" s="260">
        <v>16482.975411266427</v>
      </c>
      <c r="K2856" s="38">
        <f t="shared" si="162"/>
        <v>2307617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1743</v>
      </c>
      <c r="E2857" s="193">
        <v>40939</v>
      </c>
      <c r="F2857" s="40" t="s">
        <v>1518</v>
      </c>
      <c r="G2857" s="40" t="s">
        <v>1554</v>
      </c>
      <c r="H2857" s="7" t="s">
        <v>1711</v>
      </c>
      <c r="I2857" s="260">
        <v>180</v>
      </c>
      <c r="J2857" s="260">
        <v>19539.684935075951</v>
      </c>
      <c r="K2857" s="38">
        <f t="shared" si="162"/>
        <v>3517143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1743</v>
      </c>
      <c r="E2858" s="193">
        <v>40939</v>
      </c>
      <c r="F2858" s="40" t="s">
        <v>1519</v>
      </c>
      <c r="G2858" s="40" t="s">
        <v>1554</v>
      </c>
      <c r="H2858" s="7" t="s">
        <v>1711</v>
      </c>
      <c r="I2858" s="260">
        <v>310</v>
      </c>
      <c r="J2858" s="260">
        <v>18324.469881312511</v>
      </c>
      <c r="K2858" s="38">
        <f t="shared" si="162"/>
        <v>5680586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1743</v>
      </c>
      <c r="E2859" s="193">
        <v>40939</v>
      </c>
      <c r="F2859" s="40" t="s">
        <v>1528</v>
      </c>
      <c r="G2859" s="40" t="s">
        <v>1554</v>
      </c>
      <c r="H2859" s="7" t="s">
        <v>1711</v>
      </c>
      <c r="I2859" s="260">
        <v>160</v>
      </c>
      <c r="J2859" s="260">
        <v>10034.268268409285</v>
      </c>
      <c r="K2859" s="38">
        <f t="shared" si="162"/>
        <v>1605483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1743</v>
      </c>
      <c r="E2860" s="193">
        <v>40939</v>
      </c>
      <c r="F2860" s="40" t="s">
        <v>1524</v>
      </c>
      <c r="G2860" s="40" t="s">
        <v>1554</v>
      </c>
      <c r="H2860" s="7" t="s">
        <v>1711</v>
      </c>
      <c r="I2860" s="260">
        <v>270</v>
      </c>
      <c r="J2860" s="260">
        <v>16730.573823964842</v>
      </c>
      <c r="K2860" s="38">
        <f t="shared" si="162"/>
        <v>4517255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1743</v>
      </c>
      <c r="E2861" s="193">
        <v>40939</v>
      </c>
      <c r="F2861" s="40" t="s">
        <v>1518</v>
      </c>
      <c r="G2861" s="40" t="s">
        <v>1554</v>
      </c>
      <c r="H2861" s="7" t="s">
        <v>1711</v>
      </c>
      <c r="I2861" s="260">
        <v>151</v>
      </c>
      <c r="J2861" s="260">
        <v>16471.932175694055</v>
      </c>
      <c r="K2861" s="38">
        <f t="shared" si="162"/>
        <v>2487262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>
        <f t="shared" si="160"/>
        <v>1</v>
      </c>
      <c r="C2862" s="37">
        <f t="shared" si="161"/>
        <v>40939</v>
      </c>
      <c r="D2862" s="37" t="s">
        <v>1743</v>
      </c>
      <c r="E2862" s="193">
        <v>40939</v>
      </c>
      <c r="F2862" s="40" t="s">
        <v>1526</v>
      </c>
      <c r="G2862" s="40" t="s">
        <v>1554</v>
      </c>
      <c r="H2862" s="7" t="s">
        <v>1711</v>
      </c>
      <c r="I2862" s="260">
        <v>60</v>
      </c>
      <c r="J2862" s="260">
        <v>19032.184935075951</v>
      </c>
      <c r="K2862" s="38">
        <f t="shared" si="162"/>
        <v>1141931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>
        <f t="shared" si="160"/>
        <v>1</v>
      </c>
      <c r="C2863" s="37">
        <f t="shared" si="161"/>
        <v>40939</v>
      </c>
      <c r="D2863" s="37" t="s">
        <v>1743</v>
      </c>
      <c r="E2863" s="193">
        <v>40939</v>
      </c>
      <c r="F2863" s="40" t="s">
        <v>1500</v>
      </c>
      <c r="G2863" s="40" t="s">
        <v>1554</v>
      </c>
      <c r="H2863" s="7" t="s">
        <v>1711</v>
      </c>
      <c r="I2863" s="260">
        <v>150</v>
      </c>
      <c r="J2863" s="260">
        <v>12113.751601742619</v>
      </c>
      <c r="K2863" s="38">
        <f t="shared" si="162"/>
        <v>1817063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si="161"/>
        <v>40946</v>
      </c>
      <c r="D2864" s="37" t="s">
        <v>1743</v>
      </c>
      <c r="E2864" s="193">
        <v>40946</v>
      </c>
      <c r="F2864" s="40" t="s">
        <v>1236</v>
      </c>
      <c r="G2864" s="40" t="s">
        <v>933</v>
      </c>
      <c r="H2864" s="7" t="s">
        <v>1711</v>
      </c>
      <c r="I2864" s="260">
        <v>600</v>
      </c>
      <c r="J2864" s="260">
        <v>18873.07326840928</v>
      </c>
      <c r="K2864" s="38">
        <f t="shared" si="162"/>
        <v>11323844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1"/>
        <v>40946</v>
      </c>
      <c r="D2865" s="37" t="s">
        <v>1743</v>
      </c>
      <c r="E2865" s="193">
        <v>40946</v>
      </c>
      <c r="F2865" s="40" t="s">
        <v>1208</v>
      </c>
      <c r="G2865" s="40" t="s">
        <v>933</v>
      </c>
      <c r="H2865" s="7" t="s">
        <v>1711</v>
      </c>
      <c r="I2865" s="260">
        <v>200</v>
      </c>
      <c r="J2865" s="260">
        <v>12561.018268409283</v>
      </c>
      <c r="K2865" s="38">
        <f t="shared" si="162"/>
        <v>2512204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ref="C2866:C2929" si="163">E2866</f>
        <v>40946</v>
      </c>
      <c r="D2866" s="37" t="s">
        <v>1743</v>
      </c>
      <c r="E2866" s="193">
        <v>40946</v>
      </c>
      <c r="F2866" s="40" t="s">
        <v>1235</v>
      </c>
      <c r="G2866" s="40" t="s">
        <v>933</v>
      </c>
      <c r="H2866" s="7" t="s">
        <v>1711</v>
      </c>
      <c r="I2866" s="260">
        <v>300</v>
      </c>
      <c r="J2866" s="260">
        <v>21933.01826840928</v>
      </c>
      <c r="K2866" s="38">
        <f t="shared" ref="K2866:K2929" si="164">ROUND(I2866*J2866,0)</f>
        <v>6579905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40946</v>
      </c>
      <c r="D2867" s="37" t="s">
        <v>1743</v>
      </c>
      <c r="E2867" s="193">
        <v>40946</v>
      </c>
      <c r="F2867" s="40" t="s">
        <v>934</v>
      </c>
      <c r="G2867" s="40" t="s">
        <v>933</v>
      </c>
      <c r="H2867" s="7" t="s">
        <v>1711</v>
      </c>
      <c r="I2867" s="260">
        <v>900</v>
      </c>
      <c r="J2867" s="260">
        <v>1872.8627128537294</v>
      </c>
      <c r="K2867" s="38">
        <f t="shared" si="164"/>
        <v>1685576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40946</v>
      </c>
      <c r="D2868" s="37" t="s">
        <v>1743</v>
      </c>
      <c r="E2868" s="193">
        <v>40946</v>
      </c>
      <c r="F2868" s="40" t="s">
        <v>935</v>
      </c>
      <c r="G2868" s="40" t="s">
        <v>933</v>
      </c>
      <c r="H2868" s="7" t="s">
        <v>1711</v>
      </c>
      <c r="I2868" s="260">
        <v>900</v>
      </c>
      <c r="J2868" s="260">
        <v>1872.8627128537294</v>
      </c>
      <c r="K2868" s="38">
        <f t="shared" si="164"/>
        <v>1685576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40953</v>
      </c>
      <c r="D2869" s="37" t="s">
        <v>1743</v>
      </c>
      <c r="E2869" s="193">
        <v>40953</v>
      </c>
      <c r="F2869" s="40" t="s">
        <v>936</v>
      </c>
      <c r="G2869" s="40" t="s">
        <v>937</v>
      </c>
      <c r="H2869" s="7" t="s">
        <v>1711</v>
      </c>
      <c r="I2869" s="260">
        <v>498</v>
      </c>
      <c r="J2869" s="260">
        <v>7317.0945736301683</v>
      </c>
      <c r="K2869" s="38">
        <f t="shared" si="164"/>
        <v>3643913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40953</v>
      </c>
      <c r="D2870" s="37" t="s">
        <v>1743</v>
      </c>
      <c r="E2870" s="193">
        <v>40953</v>
      </c>
      <c r="F2870" s="40" t="s">
        <v>1159</v>
      </c>
      <c r="G2870" s="40" t="s">
        <v>1555</v>
      </c>
      <c r="H2870" s="7" t="s">
        <v>1711</v>
      </c>
      <c r="I2870" s="260">
        <v>850</v>
      </c>
      <c r="J2870" s="260">
        <v>9685.4865037034033</v>
      </c>
      <c r="K2870" s="38">
        <f t="shared" si="164"/>
        <v>8232664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40956</v>
      </c>
      <c r="D2871" s="37" t="s">
        <v>1743</v>
      </c>
      <c r="E2871" s="193">
        <v>40956</v>
      </c>
      <c r="F2871" s="40" t="s">
        <v>552</v>
      </c>
      <c r="G2871" s="40" t="s">
        <v>938</v>
      </c>
      <c r="H2871" s="7" t="s">
        <v>1711</v>
      </c>
      <c r="I2871" s="260">
        <v>500</v>
      </c>
      <c r="J2871" s="260">
        <v>10093.038268409284</v>
      </c>
      <c r="K2871" s="38">
        <f t="shared" si="164"/>
        <v>5046519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40959</v>
      </c>
      <c r="D2872" s="37" t="s">
        <v>1743</v>
      </c>
      <c r="E2872" s="193">
        <v>40959</v>
      </c>
      <c r="F2872" s="40" t="s">
        <v>1159</v>
      </c>
      <c r="G2872" s="40" t="s">
        <v>1556</v>
      </c>
      <c r="H2872" s="7" t="s">
        <v>1711</v>
      </c>
      <c r="I2872" s="260">
        <v>930</v>
      </c>
      <c r="J2872" s="260">
        <v>9381.2483759361676</v>
      </c>
      <c r="K2872" s="38">
        <f t="shared" si="164"/>
        <v>8724561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40959</v>
      </c>
      <c r="D2873" s="37" t="s">
        <v>1743</v>
      </c>
      <c r="E2873" s="193">
        <v>40959</v>
      </c>
      <c r="F2873" s="40" t="s">
        <v>1559</v>
      </c>
      <c r="G2873" s="40" t="s">
        <v>1556</v>
      </c>
      <c r="H2873" s="7" t="s">
        <v>1711</v>
      </c>
      <c r="I2873" s="260">
        <v>990</v>
      </c>
      <c r="J2873" s="260">
        <v>17296.656652247668</v>
      </c>
      <c r="K2873" s="38">
        <f t="shared" si="164"/>
        <v>17123690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40962</v>
      </c>
      <c r="D2874" s="37" t="s">
        <v>1743</v>
      </c>
      <c r="E2874" s="193">
        <v>40962</v>
      </c>
      <c r="F2874" s="40" t="s">
        <v>1492</v>
      </c>
      <c r="G2874" s="40" t="s">
        <v>939</v>
      </c>
      <c r="H2874" s="7" t="s">
        <v>1711</v>
      </c>
      <c r="I2874" s="260">
        <v>100</v>
      </c>
      <c r="J2874" s="260">
        <v>16353.268268409283</v>
      </c>
      <c r="K2874" s="38">
        <f t="shared" si="164"/>
        <v>1635327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40963</v>
      </c>
      <c r="D2875" s="37" t="s">
        <v>1743</v>
      </c>
      <c r="E2875" s="193">
        <v>40963</v>
      </c>
      <c r="F2875" s="40" t="s">
        <v>1561</v>
      </c>
      <c r="G2875" s="40" t="s">
        <v>1560</v>
      </c>
      <c r="H2875" s="7" t="s">
        <v>1711</v>
      </c>
      <c r="I2875" s="260">
        <v>200</v>
      </c>
      <c r="J2875" s="260">
        <v>11030.158268409283</v>
      </c>
      <c r="K2875" s="38">
        <f t="shared" si="164"/>
        <v>2206032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40963</v>
      </c>
      <c r="D2876" s="37" t="s">
        <v>1743</v>
      </c>
      <c r="E2876" s="193">
        <v>40963</v>
      </c>
      <c r="F2876" s="40" t="s">
        <v>1562</v>
      </c>
      <c r="G2876" s="40" t="s">
        <v>1560</v>
      </c>
      <c r="H2876" s="7" t="s">
        <v>1711</v>
      </c>
      <c r="I2876" s="260">
        <v>200</v>
      </c>
      <c r="J2876" s="260">
        <v>2249.0182684092852</v>
      </c>
      <c r="K2876" s="38">
        <f t="shared" si="164"/>
        <v>449804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1743</v>
      </c>
      <c r="E2877" s="193">
        <v>40965</v>
      </c>
      <c r="F2877" s="40" t="s">
        <v>1498</v>
      </c>
      <c r="G2877" s="40" t="s">
        <v>1497</v>
      </c>
      <c r="H2877" s="7" t="s">
        <v>1711</v>
      </c>
      <c r="I2877" s="260">
        <v>735</v>
      </c>
      <c r="J2877" s="260">
        <v>13590.4808534433</v>
      </c>
      <c r="K2877" s="38">
        <f t="shared" si="164"/>
        <v>9989003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1743</v>
      </c>
      <c r="E2878" s="193">
        <v>40965</v>
      </c>
      <c r="F2878" s="40" t="s">
        <v>1499</v>
      </c>
      <c r="G2878" s="40" t="s">
        <v>1497</v>
      </c>
      <c r="H2878" s="7" t="s">
        <v>1711</v>
      </c>
      <c r="I2878" s="260">
        <v>2</v>
      </c>
      <c r="J2878" s="260">
        <v>5955.5182684092852</v>
      </c>
      <c r="K2878" s="38">
        <f t="shared" si="164"/>
        <v>11911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1743</v>
      </c>
      <c r="E2879" s="193">
        <v>40965</v>
      </c>
      <c r="F2879" s="40" t="s">
        <v>1500</v>
      </c>
      <c r="G2879" s="40" t="s">
        <v>1497</v>
      </c>
      <c r="H2879" s="7" t="s">
        <v>1711</v>
      </c>
      <c r="I2879" s="260">
        <v>2</v>
      </c>
      <c r="J2879" s="260">
        <v>14509.018268409285</v>
      </c>
      <c r="K2879" s="38">
        <f t="shared" si="164"/>
        <v>29018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1743</v>
      </c>
      <c r="E2880" s="193">
        <v>40965</v>
      </c>
      <c r="F2880" s="40" t="s">
        <v>1501</v>
      </c>
      <c r="G2880" s="40" t="s">
        <v>1497</v>
      </c>
      <c r="H2880" s="7" t="s">
        <v>1711</v>
      </c>
      <c r="I2880" s="260">
        <v>1</v>
      </c>
      <c r="J2880" s="260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1743</v>
      </c>
      <c r="E2881" s="193">
        <v>40965</v>
      </c>
      <c r="F2881" s="40" t="s">
        <v>1502</v>
      </c>
      <c r="G2881" s="40" t="s">
        <v>1497</v>
      </c>
      <c r="H2881" s="7" t="s">
        <v>1711</v>
      </c>
      <c r="I2881" s="260">
        <v>1</v>
      </c>
      <c r="J2881" s="260">
        <v>10233.018268409285</v>
      </c>
      <c r="K2881" s="38">
        <f t="shared" si="164"/>
        <v>10233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1743</v>
      </c>
      <c r="E2882" s="193">
        <v>40965</v>
      </c>
      <c r="F2882" s="40" t="s">
        <v>1503</v>
      </c>
      <c r="G2882" s="40" t="s">
        <v>1497</v>
      </c>
      <c r="H2882" s="7" t="s">
        <v>1711</v>
      </c>
      <c r="I2882" s="260">
        <v>1</v>
      </c>
      <c r="J2882" s="260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1743</v>
      </c>
      <c r="E2883" s="193">
        <v>40965</v>
      </c>
      <c r="F2883" s="40" t="s">
        <v>1504</v>
      </c>
      <c r="G2883" s="40" t="s">
        <v>1497</v>
      </c>
      <c r="H2883" s="7" t="s">
        <v>1711</v>
      </c>
      <c r="I2883" s="260">
        <v>1</v>
      </c>
      <c r="J2883" s="260">
        <v>5956.0182684092852</v>
      </c>
      <c r="K2883" s="38">
        <f t="shared" si="164"/>
        <v>5956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1743</v>
      </c>
      <c r="E2884" s="193">
        <v>40965</v>
      </c>
      <c r="F2884" s="40" t="s">
        <v>1505</v>
      </c>
      <c r="G2884" s="40" t="s">
        <v>1497</v>
      </c>
      <c r="H2884" s="7" t="s">
        <v>1711</v>
      </c>
      <c r="I2884" s="260">
        <v>1</v>
      </c>
      <c r="J2884" s="260">
        <v>5956.0182684092852</v>
      </c>
      <c r="K2884" s="38">
        <f t="shared" si="164"/>
        <v>5956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1743</v>
      </c>
      <c r="E2885" s="193">
        <v>40965</v>
      </c>
      <c r="F2885" s="40" t="s">
        <v>1506</v>
      </c>
      <c r="G2885" s="40" t="s">
        <v>1497</v>
      </c>
      <c r="H2885" s="7" t="s">
        <v>1711</v>
      </c>
      <c r="I2885" s="260">
        <v>167</v>
      </c>
      <c r="J2885" s="260">
        <v>8708.0781486488067</v>
      </c>
      <c r="K2885" s="38">
        <f t="shared" si="164"/>
        <v>1454249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1743</v>
      </c>
      <c r="E2886" s="193">
        <v>40965</v>
      </c>
      <c r="F2886" s="40" t="s">
        <v>1507</v>
      </c>
      <c r="G2886" s="40" t="s">
        <v>1497</v>
      </c>
      <c r="H2886" s="7" t="s">
        <v>1711</v>
      </c>
      <c r="I2886" s="260">
        <v>364</v>
      </c>
      <c r="J2886" s="260">
        <v>10107.345191486207</v>
      </c>
      <c r="K2886" s="38">
        <f t="shared" si="164"/>
        <v>3679074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1743</v>
      </c>
      <c r="E2887" s="193">
        <v>40965</v>
      </c>
      <c r="F2887" s="40" t="s">
        <v>1508</v>
      </c>
      <c r="G2887" s="40" t="s">
        <v>1497</v>
      </c>
      <c r="H2887" s="7" t="s">
        <v>1711</v>
      </c>
      <c r="I2887" s="260">
        <v>420</v>
      </c>
      <c r="J2887" s="260">
        <v>11021.339696980713</v>
      </c>
      <c r="K2887" s="38">
        <f t="shared" si="164"/>
        <v>4628963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1743</v>
      </c>
      <c r="E2888" s="193">
        <v>40965</v>
      </c>
      <c r="F2888" s="40" t="s">
        <v>1509</v>
      </c>
      <c r="G2888" s="40" t="s">
        <v>1497</v>
      </c>
      <c r="H2888" s="7" t="s">
        <v>1711</v>
      </c>
      <c r="I2888" s="260">
        <v>8</v>
      </c>
      <c r="J2888" s="260">
        <v>14708.518268409285</v>
      </c>
      <c r="K2888" s="38">
        <f t="shared" si="164"/>
        <v>117668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1743</v>
      </c>
      <c r="E2889" s="193">
        <v>40965</v>
      </c>
      <c r="F2889" s="40" t="s">
        <v>1510</v>
      </c>
      <c r="G2889" s="40" t="s">
        <v>1497</v>
      </c>
      <c r="H2889" s="7" t="s">
        <v>1711</v>
      </c>
      <c r="I2889" s="260">
        <v>10</v>
      </c>
      <c r="J2889" s="260">
        <v>10233.018268409285</v>
      </c>
      <c r="K2889" s="38">
        <f t="shared" si="164"/>
        <v>102330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1743</v>
      </c>
      <c r="E2890" s="193">
        <v>40965</v>
      </c>
      <c r="F2890" s="40" t="s">
        <v>1511</v>
      </c>
      <c r="G2890" s="40" t="s">
        <v>1497</v>
      </c>
      <c r="H2890" s="7" t="s">
        <v>1711</v>
      </c>
      <c r="I2890" s="260">
        <v>17</v>
      </c>
      <c r="J2890" s="260">
        <v>12856.841797821051</v>
      </c>
      <c r="K2890" s="38">
        <f t="shared" si="164"/>
        <v>218566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1743</v>
      </c>
      <c r="E2891" s="193">
        <v>40965</v>
      </c>
      <c r="F2891" s="40" t="s">
        <v>1512</v>
      </c>
      <c r="G2891" s="40" t="s">
        <v>1497</v>
      </c>
      <c r="H2891" s="7" t="s">
        <v>1711</v>
      </c>
      <c r="I2891" s="260">
        <v>61</v>
      </c>
      <c r="J2891" s="260">
        <v>12904.98548152404</v>
      </c>
      <c r="K2891" s="38">
        <f t="shared" si="164"/>
        <v>787204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1743</v>
      </c>
      <c r="E2892" s="193">
        <v>40965</v>
      </c>
      <c r="F2892" s="40" t="s">
        <v>1513</v>
      </c>
      <c r="G2892" s="40" t="s">
        <v>1497</v>
      </c>
      <c r="H2892" s="7" t="s">
        <v>1711</v>
      </c>
      <c r="I2892" s="260">
        <v>22</v>
      </c>
      <c r="J2892" s="260">
        <v>6733.2455411365581</v>
      </c>
      <c r="K2892" s="38">
        <f t="shared" si="164"/>
        <v>148131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1743</v>
      </c>
      <c r="E2893" s="193">
        <v>40965</v>
      </c>
      <c r="F2893" s="40" t="s">
        <v>1514</v>
      </c>
      <c r="G2893" s="40" t="s">
        <v>1497</v>
      </c>
      <c r="H2893" s="7" t="s">
        <v>1711</v>
      </c>
      <c r="I2893" s="260">
        <v>50</v>
      </c>
      <c r="J2893" s="260">
        <v>8081.6182684092855</v>
      </c>
      <c r="K2893" s="38">
        <f t="shared" si="164"/>
        <v>404081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1743</v>
      </c>
      <c r="E2894" s="193">
        <v>40965</v>
      </c>
      <c r="F2894" s="40" t="s">
        <v>1515</v>
      </c>
      <c r="G2894" s="40" t="s">
        <v>1497</v>
      </c>
      <c r="H2894" s="7" t="s">
        <v>1711</v>
      </c>
      <c r="I2894" s="260">
        <v>19</v>
      </c>
      <c r="J2894" s="260">
        <v>16681.597215777711</v>
      </c>
      <c r="K2894" s="38">
        <f t="shared" si="164"/>
        <v>316950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1743</v>
      </c>
      <c r="E2895" s="193">
        <v>40965</v>
      </c>
      <c r="F2895" s="40" t="s">
        <v>1516</v>
      </c>
      <c r="G2895" s="40" t="s">
        <v>1497</v>
      </c>
      <c r="H2895" s="7" t="s">
        <v>1711</v>
      </c>
      <c r="I2895" s="260">
        <v>3</v>
      </c>
      <c r="J2895" s="260">
        <v>11659.018268409285</v>
      </c>
      <c r="K2895" s="38">
        <f t="shared" si="164"/>
        <v>34977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1743</v>
      </c>
      <c r="E2896" s="193">
        <v>40965</v>
      </c>
      <c r="F2896" s="40" t="s">
        <v>1500</v>
      </c>
      <c r="G2896" s="40" t="s">
        <v>1497</v>
      </c>
      <c r="H2896" s="7" t="s">
        <v>1711</v>
      </c>
      <c r="I2896" s="260">
        <v>2</v>
      </c>
      <c r="J2896" s="260">
        <v>12372.018268409285</v>
      </c>
      <c r="K2896" s="38">
        <f t="shared" si="164"/>
        <v>24744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1743</v>
      </c>
      <c r="E2897" s="193">
        <v>40965</v>
      </c>
      <c r="F2897" s="40" t="s">
        <v>1511</v>
      </c>
      <c r="G2897" s="40" t="s">
        <v>1497</v>
      </c>
      <c r="H2897" s="7" t="s">
        <v>1711</v>
      </c>
      <c r="I2897" s="260">
        <v>2</v>
      </c>
      <c r="J2897" s="260">
        <v>19052.018268409287</v>
      </c>
      <c r="K2897" s="38">
        <f t="shared" si="164"/>
        <v>38104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1743</v>
      </c>
      <c r="E2898" s="193">
        <v>40965</v>
      </c>
      <c r="F2898" s="40" t="s">
        <v>1517</v>
      </c>
      <c r="G2898" s="40" t="s">
        <v>1497</v>
      </c>
      <c r="H2898" s="7" t="s">
        <v>1711</v>
      </c>
      <c r="I2898" s="260">
        <v>1</v>
      </c>
      <c r="J2898" s="260">
        <v>10233.018268409285</v>
      </c>
      <c r="K2898" s="38">
        <f t="shared" si="164"/>
        <v>10233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1743</v>
      </c>
      <c r="E2899" s="193">
        <v>40965</v>
      </c>
      <c r="F2899" s="40" t="s">
        <v>1518</v>
      </c>
      <c r="G2899" s="40" t="s">
        <v>1497</v>
      </c>
      <c r="H2899" s="7" t="s">
        <v>1711</v>
      </c>
      <c r="I2899" s="260">
        <v>4</v>
      </c>
      <c r="J2899" s="260">
        <v>17063.018268409283</v>
      </c>
      <c r="K2899" s="38">
        <f t="shared" si="164"/>
        <v>68252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1743</v>
      </c>
      <c r="E2900" s="193">
        <v>40965</v>
      </c>
      <c r="F2900" s="40" t="s">
        <v>1519</v>
      </c>
      <c r="G2900" s="40" t="s">
        <v>1497</v>
      </c>
      <c r="H2900" s="7" t="s">
        <v>1711</v>
      </c>
      <c r="I2900" s="260">
        <v>4</v>
      </c>
      <c r="J2900" s="260">
        <v>17063.018268409283</v>
      </c>
      <c r="K2900" s="38">
        <f t="shared" si="164"/>
        <v>68252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1743</v>
      </c>
      <c r="E2901" s="193">
        <v>40965</v>
      </c>
      <c r="F2901" s="40" t="s">
        <v>1520</v>
      </c>
      <c r="G2901" s="40" t="s">
        <v>1497</v>
      </c>
      <c r="H2901" s="7" t="s">
        <v>1711</v>
      </c>
      <c r="I2901" s="260">
        <v>10</v>
      </c>
      <c r="J2901" s="260">
        <v>17063.018268409287</v>
      </c>
      <c r="K2901" s="38">
        <f t="shared" si="164"/>
        <v>170630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1743</v>
      </c>
      <c r="E2902" s="193">
        <v>40965</v>
      </c>
      <c r="F2902" s="40" t="s">
        <v>1521</v>
      </c>
      <c r="G2902" s="40" t="s">
        <v>1497</v>
      </c>
      <c r="H2902" s="7" t="s">
        <v>1711</v>
      </c>
      <c r="I2902" s="260">
        <v>508</v>
      </c>
      <c r="J2902" s="260">
        <v>16845.852914078576</v>
      </c>
      <c r="K2902" s="38">
        <f t="shared" si="164"/>
        <v>8557693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40965</v>
      </c>
      <c r="D2903" s="37" t="s">
        <v>1743</v>
      </c>
      <c r="E2903" s="193">
        <v>40965</v>
      </c>
      <c r="F2903" s="40" t="s">
        <v>935</v>
      </c>
      <c r="G2903" s="40" t="s">
        <v>1497</v>
      </c>
      <c r="H2903" s="7" t="s">
        <v>1711</v>
      </c>
      <c r="I2903" s="260">
        <v>520</v>
      </c>
      <c r="J2903" s="260">
        <v>5331.556729947747</v>
      </c>
      <c r="K2903" s="38">
        <f t="shared" si="164"/>
        <v>2772409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40965</v>
      </c>
      <c r="D2904" s="37" t="s">
        <v>1743</v>
      </c>
      <c r="E2904" s="193">
        <v>40965</v>
      </c>
      <c r="F2904" s="40" t="s">
        <v>1522</v>
      </c>
      <c r="G2904" s="40" t="s">
        <v>1497</v>
      </c>
      <c r="H2904" s="7" t="s">
        <v>1711</v>
      </c>
      <c r="I2904" s="260">
        <v>2</v>
      </c>
      <c r="J2904" s="260">
        <v>17063.018268409283</v>
      </c>
      <c r="K2904" s="38">
        <f t="shared" si="164"/>
        <v>34126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1743</v>
      </c>
      <c r="E2905" s="193">
        <v>40968</v>
      </c>
      <c r="F2905" s="40" t="s">
        <v>1533</v>
      </c>
      <c r="G2905" s="40" t="s">
        <v>1523</v>
      </c>
      <c r="H2905" s="7" t="s">
        <v>1711</v>
      </c>
      <c r="I2905" s="260">
        <v>9</v>
      </c>
      <c r="J2905" s="260">
        <v>17063.018268409287</v>
      </c>
      <c r="K2905" s="38">
        <f t="shared" si="164"/>
        <v>153567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1743</v>
      </c>
      <c r="E2906" s="193">
        <v>40968</v>
      </c>
      <c r="F2906" s="40" t="s">
        <v>1532</v>
      </c>
      <c r="G2906" s="40" t="s">
        <v>1523</v>
      </c>
      <c r="H2906" s="7" t="s">
        <v>1711</v>
      </c>
      <c r="I2906" s="260">
        <v>2</v>
      </c>
      <c r="J2906" s="260">
        <v>5955.5182684092852</v>
      </c>
      <c r="K2906" s="38">
        <f t="shared" si="164"/>
        <v>11911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1743</v>
      </c>
      <c r="E2907" s="193">
        <v>40968</v>
      </c>
      <c r="F2907" s="40" t="s">
        <v>1499</v>
      </c>
      <c r="G2907" s="40" t="s">
        <v>1523</v>
      </c>
      <c r="H2907" s="7" t="s">
        <v>1711</v>
      </c>
      <c r="I2907" s="260">
        <v>2</v>
      </c>
      <c r="J2907" s="260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1743</v>
      </c>
      <c r="E2908" s="193">
        <v>40968</v>
      </c>
      <c r="F2908" s="40" t="s">
        <v>1530</v>
      </c>
      <c r="G2908" s="40" t="s">
        <v>1523</v>
      </c>
      <c r="H2908" s="7" t="s">
        <v>1711</v>
      </c>
      <c r="I2908" s="260">
        <v>3</v>
      </c>
      <c r="J2908" s="260">
        <v>10233.018268409285</v>
      </c>
      <c r="K2908" s="38">
        <f t="shared" si="164"/>
        <v>30699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1743</v>
      </c>
      <c r="E2909" s="193">
        <v>40968</v>
      </c>
      <c r="F2909" s="40" t="s">
        <v>1513</v>
      </c>
      <c r="G2909" s="40" t="s">
        <v>1523</v>
      </c>
      <c r="H2909" s="7" t="s">
        <v>1711</v>
      </c>
      <c r="I2909" s="260">
        <v>2</v>
      </c>
      <c r="J2909" s="260">
        <v>5955.5182684092852</v>
      </c>
      <c r="K2909" s="38">
        <f t="shared" si="164"/>
        <v>11911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1743</v>
      </c>
      <c r="E2910" s="193">
        <v>40968</v>
      </c>
      <c r="F2910" s="40" t="s">
        <v>1529</v>
      </c>
      <c r="G2910" s="40" t="s">
        <v>1523</v>
      </c>
      <c r="H2910" s="7" t="s">
        <v>1711</v>
      </c>
      <c r="I2910" s="260">
        <v>2</v>
      </c>
      <c r="J2910" s="260">
        <v>10233.018268409285</v>
      </c>
      <c r="K2910" s="38">
        <f t="shared" si="164"/>
        <v>20466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1743</v>
      </c>
      <c r="E2911" s="193">
        <v>40968</v>
      </c>
      <c r="F2911" s="40" t="s">
        <v>1531</v>
      </c>
      <c r="G2911" s="40" t="s">
        <v>1523</v>
      </c>
      <c r="H2911" s="7" t="s">
        <v>1711</v>
      </c>
      <c r="I2911" s="260">
        <v>2</v>
      </c>
      <c r="J2911" s="260">
        <v>10233.018268409285</v>
      </c>
      <c r="K2911" s="38">
        <f t="shared" si="164"/>
        <v>20466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1743</v>
      </c>
      <c r="E2912" s="193">
        <v>40968</v>
      </c>
      <c r="F2912" s="40" t="s">
        <v>1514</v>
      </c>
      <c r="G2912" s="40" t="s">
        <v>1523</v>
      </c>
      <c r="H2912" s="7" t="s">
        <v>1711</v>
      </c>
      <c r="I2912" s="260">
        <v>66</v>
      </c>
      <c r="J2912" s="260">
        <v>7553.3516017426182</v>
      </c>
      <c r="K2912" s="38">
        <f t="shared" si="164"/>
        <v>498521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1743</v>
      </c>
      <c r="E2913" s="193">
        <v>40968</v>
      </c>
      <c r="F2913" s="40" t="s">
        <v>1516</v>
      </c>
      <c r="G2913" s="40" t="s">
        <v>1523</v>
      </c>
      <c r="H2913" s="7" t="s">
        <v>1711</v>
      </c>
      <c r="I2913" s="260">
        <v>1</v>
      </c>
      <c r="J2913" s="260">
        <v>10233.018268409285</v>
      </c>
      <c r="K2913" s="38">
        <f t="shared" si="164"/>
        <v>10233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1743</v>
      </c>
      <c r="E2914" s="193">
        <v>40968</v>
      </c>
      <c r="F2914" s="40" t="s">
        <v>1506</v>
      </c>
      <c r="G2914" s="40" t="s">
        <v>1523</v>
      </c>
      <c r="H2914" s="7" t="s">
        <v>1711</v>
      </c>
      <c r="I2914" s="260">
        <v>68</v>
      </c>
      <c r="J2914" s="260">
        <v>7921.1065037034023</v>
      </c>
      <c r="K2914" s="38">
        <f t="shared" si="164"/>
        <v>538635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1743</v>
      </c>
      <c r="E2915" s="193">
        <v>40968</v>
      </c>
      <c r="F2915" s="40" t="s">
        <v>1507</v>
      </c>
      <c r="G2915" s="40" t="s">
        <v>1523</v>
      </c>
      <c r="H2915" s="7" t="s">
        <v>1711</v>
      </c>
      <c r="I2915" s="260">
        <v>136</v>
      </c>
      <c r="J2915" s="260">
        <v>9591.143268409287</v>
      </c>
      <c r="K2915" s="38">
        <f t="shared" si="164"/>
        <v>1304395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1743</v>
      </c>
      <c r="E2916" s="193">
        <v>40968</v>
      </c>
      <c r="F2916" s="40" t="s">
        <v>1527</v>
      </c>
      <c r="G2916" s="40" t="s">
        <v>1523</v>
      </c>
      <c r="H2916" s="7" t="s">
        <v>1711</v>
      </c>
      <c r="I2916" s="260">
        <v>52</v>
      </c>
      <c r="J2916" s="260">
        <v>9203.7874991785156</v>
      </c>
      <c r="K2916" s="38">
        <f t="shared" si="164"/>
        <v>478597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1743</v>
      </c>
      <c r="E2917" s="193">
        <v>40968</v>
      </c>
      <c r="F2917" s="40" t="s">
        <v>1508</v>
      </c>
      <c r="G2917" s="40" t="s">
        <v>1523</v>
      </c>
      <c r="H2917" s="7" t="s">
        <v>1711</v>
      </c>
      <c r="I2917" s="260">
        <v>532</v>
      </c>
      <c r="J2917" s="260">
        <v>12638.544584198758</v>
      </c>
      <c r="K2917" s="38">
        <f t="shared" si="164"/>
        <v>6723706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1743</v>
      </c>
      <c r="E2918" s="193">
        <v>40968</v>
      </c>
      <c r="F2918" s="40" t="s">
        <v>1498</v>
      </c>
      <c r="G2918" s="40" t="s">
        <v>1523</v>
      </c>
      <c r="H2918" s="7" t="s">
        <v>1711</v>
      </c>
      <c r="I2918" s="260">
        <v>451</v>
      </c>
      <c r="J2918" s="260">
        <v>13948.794321624362</v>
      </c>
      <c r="K2918" s="38">
        <f t="shared" si="164"/>
        <v>6290906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1743</v>
      </c>
      <c r="E2919" s="193">
        <v>40968</v>
      </c>
      <c r="F2919" s="40" t="s">
        <v>1512</v>
      </c>
      <c r="G2919" s="40" t="s">
        <v>1523</v>
      </c>
      <c r="H2919" s="7" t="s">
        <v>1711</v>
      </c>
      <c r="I2919" s="260">
        <v>4</v>
      </c>
      <c r="J2919" s="260">
        <v>14708.518268409285</v>
      </c>
      <c r="K2919" s="38">
        <f t="shared" si="164"/>
        <v>58834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1743</v>
      </c>
      <c r="E2920" s="193">
        <v>40968</v>
      </c>
      <c r="F2920" s="40" t="s">
        <v>1528</v>
      </c>
      <c r="G2920" s="40" t="s">
        <v>1523</v>
      </c>
      <c r="H2920" s="7" t="s">
        <v>1711</v>
      </c>
      <c r="I2920" s="260">
        <v>346</v>
      </c>
      <c r="J2920" s="260">
        <v>13079.633875345704</v>
      </c>
      <c r="K2920" s="38">
        <f t="shared" si="164"/>
        <v>4525553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1743</v>
      </c>
      <c r="E2921" s="193">
        <v>40968</v>
      </c>
      <c r="F2921" s="40" t="s">
        <v>1524</v>
      </c>
      <c r="G2921" s="40" t="s">
        <v>1523</v>
      </c>
      <c r="H2921" s="7" t="s">
        <v>1711</v>
      </c>
      <c r="I2921" s="260">
        <v>196</v>
      </c>
      <c r="J2921" s="260">
        <v>16553.018268409287</v>
      </c>
      <c r="K2921" s="38">
        <f t="shared" si="164"/>
        <v>3244392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1743</v>
      </c>
      <c r="E2922" s="193">
        <v>40968</v>
      </c>
      <c r="F2922" s="40" t="s">
        <v>1515</v>
      </c>
      <c r="G2922" s="40" t="s">
        <v>1523</v>
      </c>
      <c r="H2922" s="7" t="s">
        <v>1711</v>
      </c>
      <c r="I2922" s="260">
        <v>50</v>
      </c>
      <c r="J2922" s="260">
        <v>15374.918268409283</v>
      </c>
      <c r="K2922" s="38">
        <f t="shared" si="164"/>
        <v>768746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1743</v>
      </c>
      <c r="E2923" s="193">
        <v>40968</v>
      </c>
      <c r="F2923" s="40" t="s">
        <v>1518</v>
      </c>
      <c r="G2923" s="40" t="s">
        <v>1523</v>
      </c>
      <c r="H2923" s="7" t="s">
        <v>1711</v>
      </c>
      <c r="I2923" s="260">
        <v>30</v>
      </c>
      <c r="J2923" s="260">
        <v>17954.018268409287</v>
      </c>
      <c r="K2923" s="38">
        <f t="shared" si="164"/>
        <v>538621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1743</v>
      </c>
      <c r="E2924" s="193">
        <v>40968</v>
      </c>
      <c r="F2924" s="40" t="s">
        <v>1525</v>
      </c>
      <c r="G2924" s="40" t="s">
        <v>1523</v>
      </c>
      <c r="H2924" s="7" t="s">
        <v>1711</v>
      </c>
      <c r="I2924" s="260">
        <v>63</v>
      </c>
      <c r="J2924" s="260">
        <v>14101.510331901349</v>
      </c>
      <c r="K2924" s="38">
        <f t="shared" si="164"/>
        <v>888395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1743</v>
      </c>
      <c r="E2925" s="193">
        <v>40968</v>
      </c>
      <c r="F2925" s="40" t="s">
        <v>1511</v>
      </c>
      <c r="G2925" s="40" t="s">
        <v>1523</v>
      </c>
      <c r="H2925" s="7" t="s">
        <v>1711</v>
      </c>
      <c r="I2925" s="260">
        <v>165</v>
      </c>
      <c r="J2925" s="260">
        <v>10445.775844166859</v>
      </c>
      <c r="K2925" s="38">
        <f t="shared" si="164"/>
        <v>1723553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>
        <f t="shared" si="160"/>
        <v>2</v>
      </c>
      <c r="C2926" s="37">
        <f t="shared" si="163"/>
        <v>40968</v>
      </c>
      <c r="D2926" s="37" t="s">
        <v>1743</v>
      </c>
      <c r="E2926" s="193">
        <v>40968</v>
      </c>
      <c r="F2926" s="40" t="s">
        <v>1509</v>
      </c>
      <c r="G2926" s="40" t="s">
        <v>1523</v>
      </c>
      <c r="H2926" s="7" t="s">
        <v>1711</v>
      </c>
      <c r="I2926" s="260">
        <v>1</v>
      </c>
      <c r="J2926" s="260">
        <v>19052.018268409287</v>
      </c>
      <c r="K2926" s="38">
        <f t="shared" si="164"/>
        <v>19052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>
        <f t="shared" si="160"/>
        <v>2</v>
      </c>
      <c r="C2927" s="37">
        <f t="shared" si="163"/>
        <v>40968</v>
      </c>
      <c r="D2927" s="37" t="s">
        <v>1743</v>
      </c>
      <c r="E2927" s="193">
        <v>40968</v>
      </c>
      <c r="F2927" s="40" t="s">
        <v>1526</v>
      </c>
      <c r="G2927" s="40" t="s">
        <v>1523</v>
      </c>
      <c r="H2927" s="7" t="s">
        <v>1711</v>
      </c>
      <c r="I2927" s="260">
        <v>50</v>
      </c>
      <c r="J2927" s="260">
        <v>19121.018268409283</v>
      </c>
      <c r="K2927" s="38">
        <f t="shared" si="164"/>
        <v>956051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>
        <f t="shared" si="160"/>
        <v>3</v>
      </c>
      <c r="C2928" s="37">
        <f t="shared" si="163"/>
        <v>40971</v>
      </c>
      <c r="D2928" s="37" t="s">
        <v>1743</v>
      </c>
      <c r="E2928" s="193">
        <v>40971</v>
      </c>
      <c r="F2928" s="40" t="s">
        <v>1491</v>
      </c>
      <c r="G2928" s="40" t="s">
        <v>941</v>
      </c>
      <c r="H2928" s="7" t="s">
        <v>1711</v>
      </c>
      <c r="I2928" s="260">
        <v>490</v>
      </c>
      <c r="J2928" s="260">
        <v>12443.732554123571</v>
      </c>
      <c r="K2928" s="38">
        <f t="shared" si="164"/>
        <v>6097429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>
        <f t="shared" si="160"/>
        <v>3</v>
      </c>
      <c r="C2929" s="37">
        <f t="shared" si="163"/>
        <v>40971</v>
      </c>
      <c r="D2929" s="37" t="s">
        <v>1743</v>
      </c>
      <c r="E2929" s="193">
        <v>40971</v>
      </c>
      <c r="F2929" s="40" t="s">
        <v>1480</v>
      </c>
      <c r="G2929" s="40" t="s">
        <v>942</v>
      </c>
      <c r="H2929" s="7" t="s">
        <v>1711</v>
      </c>
      <c r="I2929" s="260">
        <v>45</v>
      </c>
      <c r="J2929" s="260">
        <v>41862.240490631506</v>
      </c>
      <c r="K2929" s="38">
        <f t="shared" si="164"/>
        <v>1883801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ref="C2930:C3003" si="165">E2930</f>
        <v>40971</v>
      </c>
      <c r="D2930" s="37" t="s">
        <v>1743</v>
      </c>
      <c r="E2930" s="193">
        <v>40971</v>
      </c>
      <c r="F2930" s="40" t="s">
        <v>1481</v>
      </c>
      <c r="G2930" s="40" t="s">
        <v>942</v>
      </c>
      <c r="H2930" s="7" t="s">
        <v>1711</v>
      </c>
      <c r="I2930" s="260">
        <v>420</v>
      </c>
      <c r="J2930" s="260">
        <v>23494.446839837859</v>
      </c>
      <c r="K2930" s="38">
        <f t="shared" ref="K2930:K3003" si="166">ROUND(I2930*J2930,0)</f>
        <v>9867668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1743</v>
      </c>
      <c r="E2931" s="193">
        <v>40971</v>
      </c>
      <c r="F2931" s="40" t="s">
        <v>1482</v>
      </c>
      <c r="G2931" s="40" t="s">
        <v>942</v>
      </c>
      <c r="H2931" s="7" t="s">
        <v>1711</v>
      </c>
      <c r="I2931" s="260">
        <v>15</v>
      </c>
      <c r="J2931" s="260">
        <v>45315.351601742623</v>
      </c>
      <c r="K2931" s="38">
        <f t="shared" si="166"/>
        <v>679730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1743</v>
      </c>
      <c r="E2932" s="193">
        <v>40971</v>
      </c>
      <c r="F2932" s="40" t="s">
        <v>1483</v>
      </c>
      <c r="G2932" s="40" t="s">
        <v>942</v>
      </c>
      <c r="H2932" s="7" t="s">
        <v>1711</v>
      </c>
      <c r="I2932" s="260">
        <v>45</v>
      </c>
      <c r="J2932" s="260">
        <v>36623.573823964842</v>
      </c>
      <c r="K2932" s="38">
        <f t="shared" si="166"/>
        <v>1648061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1743</v>
      </c>
      <c r="E2933" s="193">
        <v>40971</v>
      </c>
      <c r="F2933" s="40" t="s">
        <v>1484</v>
      </c>
      <c r="G2933" s="40" t="s">
        <v>942</v>
      </c>
      <c r="H2933" s="7" t="s">
        <v>1711</v>
      </c>
      <c r="I2933" s="260">
        <v>100</v>
      </c>
      <c r="J2933" s="260">
        <v>25884.018268409287</v>
      </c>
      <c r="K2933" s="38">
        <f t="shared" si="166"/>
        <v>2588402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1743</v>
      </c>
      <c r="E2934" s="193">
        <v>40971</v>
      </c>
      <c r="F2934" s="40" t="s">
        <v>1485</v>
      </c>
      <c r="G2934" s="40" t="s">
        <v>942</v>
      </c>
      <c r="H2934" s="7" t="s">
        <v>1711</v>
      </c>
      <c r="I2934" s="260">
        <v>47</v>
      </c>
      <c r="J2934" s="260">
        <v>16742.91188543056</v>
      </c>
      <c r="K2934" s="38">
        <f t="shared" si="166"/>
        <v>786917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1743</v>
      </c>
      <c r="E2935" s="193">
        <v>40971</v>
      </c>
      <c r="F2935" s="40" t="s">
        <v>1113</v>
      </c>
      <c r="G2935" s="40" t="s">
        <v>942</v>
      </c>
      <c r="H2935" s="7" t="s">
        <v>1711</v>
      </c>
      <c r="I2935" s="260">
        <v>30</v>
      </c>
      <c r="J2935" s="260">
        <v>1963.1849350759517</v>
      </c>
      <c r="K2935" s="38">
        <f t="shared" si="166"/>
        <v>58896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40971</v>
      </c>
      <c r="D2936" s="37" t="s">
        <v>1743</v>
      </c>
      <c r="E2936" s="193">
        <v>40971</v>
      </c>
      <c r="F2936" s="40" t="s">
        <v>1486</v>
      </c>
      <c r="G2936" s="40" t="s">
        <v>942</v>
      </c>
      <c r="H2936" s="7" t="s">
        <v>1711</v>
      </c>
      <c r="I2936" s="260">
        <v>20</v>
      </c>
      <c r="J2936" s="260">
        <v>34556.01826840928</v>
      </c>
      <c r="K2936" s="38">
        <f t="shared" si="166"/>
        <v>691120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40971</v>
      </c>
      <c r="D2937" s="37" t="s">
        <v>1743</v>
      </c>
      <c r="E2937" s="193">
        <v>40971</v>
      </c>
      <c r="F2937" s="40" t="s">
        <v>1487</v>
      </c>
      <c r="G2937" s="40" t="s">
        <v>942</v>
      </c>
      <c r="H2937" s="7" t="s">
        <v>1711</v>
      </c>
      <c r="I2937" s="260">
        <v>257</v>
      </c>
      <c r="J2937" s="260">
        <v>2565.0532878645377</v>
      </c>
      <c r="K2937" s="38">
        <f t="shared" si="166"/>
        <v>659219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40974</v>
      </c>
      <c r="D2938" s="37" t="s">
        <v>1743</v>
      </c>
      <c r="E2938" s="193">
        <v>40974</v>
      </c>
      <c r="F2938" s="40" t="s">
        <v>1492</v>
      </c>
      <c r="G2938" s="40" t="s">
        <v>943</v>
      </c>
      <c r="H2938" s="7" t="s">
        <v>1711</v>
      </c>
      <c r="I2938" s="260">
        <v>230</v>
      </c>
      <c r="J2938" s="260">
        <v>9876.8226162353731</v>
      </c>
      <c r="K2938" s="38">
        <f t="shared" si="166"/>
        <v>2271669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40974</v>
      </c>
      <c r="D2939" s="37" t="s">
        <v>1743</v>
      </c>
      <c r="E2939" s="193">
        <v>40974</v>
      </c>
      <c r="F2939" s="40" t="s">
        <v>1157</v>
      </c>
      <c r="G2939" s="40" t="s">
        <v>944</v>
      </c>
      <c r="H2939" s="7" t="s">
        <v>1711</v>
      </c>
      <c r="I2939" s="260">
        <v>100</v>
      </c>
      <c r="J2939" s="260">
        <v>17022.018268409283</v>
      </c>
      <c r="K2939" s="38">
        <f t="shared" si="166"/>
        <v>1702202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40977</v>
      </c>
      <c r="D2940" s="37" t="s">
        <v>1743</v>
      </c>
      <c r="E2940" s="193">
        <v>40977</v>
      </c>
      <c r="F2940" s="40" t="s">
        <v>1493</v>
      </c>
      <c r="G2940" s="40" t="s">
        <v>945</v>
      </c>
      <c r="H2940" s="7" t="s">
        <v>1711</v>
      </c>
      <c r="I2940" s="260">
        <v>497</v>
      </c>
      <c r="J2940" s="260">
        <v>12400.151065189968</v>
      </c>
      <c r="K2940" s="38">
        <f t="shared" si="166"/>
        <v>6162875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1743</v>
      </c>
      <c r="E2941" s="193">
        <v>40978</v>
      </c>
      <c r="F2941" s="40" t="s">
        <v>1494</v>
      </c>
      <c r="G2941" s="40" t="s">
        <v>913</v>
      </c>
      <c r="H2941" s="7" t="s">
        <v>1711</v>
      </c>
      <c r="I2941" s="260">
        <v>1277</v>
      </c>
      <c r="J2941" s="260">
        <v>1753.5452848540772</v>
      </c>
      <c r="K2941" s="38">
        <f t="shared" si="166"/>
        <v>2239277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1743</v>
      </c>
      <c r="E2942" s="193">
        <v>40978</v>
      </c>
      <c r="F2942" s="40" t="s">
        <v>1495</v>
      </c>
      <c r="G2942" s="40" t="s">
        <v>913</v>
      </c>
      <c r="H2942" s="7" t="s">
        <v>1711</v>
      </c>
      <c r="I2942" s="260">
        <v>1305</v>
      </c>
      <c r="J2942" s="260">
        <v>6226.6037090223117</v>
      </c>
      <c r="K2942" s="38">
        <f t="shared" si="166"/>
        <v>8125718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40978</v>
      </c>
      <c r="D2943" s="37" t="s">
        <v>1743</v>
      </c>
      <c r="E2943" s="193">
        <v>40978</v>
      </c>
      <c r="F2943" s="40" t="s">
        <v>1496</v>
      </c>
      <c r="G2943" s="40" t="s">
        <v>913</v>
      </c>
      <c r="H2943" s="7" t="s">
        <v>1711</v>
      </c>
      <c r="I2943" s="260">
        <v>301</v>
      </c>
      <c r="J2943" s="260">
        <v>6819.2541488079569</v>
      </c>
      <c r="K2943" s="38">
        <f t="shared" si="166"/>
        <v>2052595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40978</v>
      </c>
      <c r="D2944" s="37" t="s">
        <v>1743</v>
      </c>
      <c r="E2944" s="193">
        <v>40978</v>
      </c>
      <c r="F2944" s="40" t="s">
        <v>1133</v>
      </c>
      <c r="G2944" s="40" t="s">
        <v>913</v>
      </c>
      <c r="H2944" s="7" t="s">
        <v>1711</v>
      </c>
      <c r="I2944" s="260">
        <v>220</v>
      </c>
      <c r="J2944" s="260">
        <v>6480.2909956820131</v>
      </c>
      <c r="K2944" s="38">
        <f t="shared" si="166"/>
        <v>1425664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1743</v>
      </c>
      <c r="E2945" s="193">
        <v>40980</v>
      </c>
      <c r="F2945" s="40" t="s">
        <v>1145</v>
      </c>
      <c r="G2945" s="40" t="s">
        <v>947</v>
      </c>
      <c r="H2945" s="7" t="s">
        <v>1711</v>
      </c>
      <c r="I2945" s="260">
        <v>991</v>
      </c>
      <c r="J2945" s="260">
        <v>10523.265493434512</v>
      </c>
      <c r="K2945" s="38">
        <f t="shared" si="166"/>
        <v>10428556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1743</v>
      </c>
      <c r="E2946" s="193">
        <v>40980</v>
      </c>
      <c r="F2946" s="40" t="s">
        <v>1035</v>
      </c>
      <c r="G2946" s="40" t="s">
        <v>948</v>
      </c>
      <c r="H2946" s="7" t="s">
        <v>1711</v>
      </c>
      <c r="I2946" s="260">
        <v>701</v>
      </c>
      <c r="J2946" s="260">
        <v>6805.1937320326815</v>
      </c>
      <c r="K2946" s="38">
        <f t="shared" si="166"/>
        <v>4770441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1743</v>
      </c>
      <c r="E2947" s="193">
        <v>40980</v>
      </c>
      <c r="F2947" s="40" t="s">
        <v>1171</v>
      </c>
      <c r="G2947" s="40" t="s">
        <v>948</v>
      </c>
      <c r="H2947" s="7" t="s">
        <v>1711</v>
      </c>
      <c r="I2947" s="260">
        <v>299</v>
      </c>
      <c r="J2947" s="260">
        <v>7474.3393386433982</v>
      </c>
      <c r="K2947" s="38">
        <f t="shared" si="166"/>
        <v>2234827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1743</v>
      </c>
      <c r="E2948" s="193">
        <v>40980</v>
      </c>
      <c r="F2948" s="40" t="s">
        <v>1097</v>
      </c>
      <c r="G2948" s="40" t="s">
        <v>948</v>
      </c>
      <c r="H2948" s="7" t="s">
        <v>1711</v>
      </c>
      <c r="I2948" s="260">
        <v>56</v>
      </c>
      <c r="J2948" s="260">
        <v>7395.5182684092852</v>
      </c>
      <c r="K2948" s="38">
        <f t="shared" si="166"/>
        <v>414149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40980</v>
      </c>
      <c r="D2949" s="37" t="s">
        <v>1743</v>
      </c>
      <c r="E2949" s="193">
        <v>40980</v>
      </c>
      <c r="F2949" s="40" t="s">
        <v>1170</v>
      </c>
      <c r="G2949" s="40" t="s">
        <v>948</v>
      </c>
      <c r="H2949" s="7" t="s">
        <v>1711</v>
      </c>
      <c r="I2949" s="260">
        <v>68</v>
      </c>
      <c r="J2949" s="260">
        <v>9077.1359154681104</v>
      </c>
      <c r="K2949" s="38">
        <f t="shared" si="166"/>
        <v>617245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40980</v>
      </c>
      <c r="D2950" s="37" t="s">
        <v>1743</v>
      </c>
      <c r="E2950" s="193">
        <v>40980</v>
      </c>
      <c r="F2950" s="40" t="s">
        <v>1071</v>
      </c>
      <c r="G2950" s="40" t="s">
        <v>948</v>
      </c>
      <c r="H2950" s="7" t="s">
        <v>1711</v>
      </c>
      <c r="I2950" s="260">
        <v>108</v>
      </c>
      <c r="J2950" s="260">
        <v>7187.6941943352113</v>
      </c>
      <c r="K2950" s="38">
        <f t="shared" si="166"/>
        <v>776271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40988</v>
      </c>
      <c r="D2951" s="37" t="s">
        <v>1743</v>
      </c>
      <c r="E2951" s="193">
        <v>40988</v>
      </c>
      <c r="F2951" s="40" t="s">
        <v>1240</v>
      </c>
      <c r="G2951" s="40" t="s">
        <v>950</v>
      </c>
      <c r="H2951" s="7" t="s">
        <v>1711</v>
      </c>
      <c r="I2951" s="260">
        <v>2985</v>
      </c>
      <c r="J2951" s="260">
        <v>5071.653109280307</v>
      </c>
      <c r="K2951" s="38">
        <f t="shared" si="166"/>
        <v>15138885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40988</v>
      </c>
      <c r="D2952" s="37" t="s">
        <v>1743</v>
      </c>
      <c r="E2952" s="193">
        <v>40988</v>
      </c>
      <c r="F2952" s="40" t="s">
        <v>1168</v>
      </c>
      <c r="G2952" s="40" t="s">
        <v>950</v>
      </c>
      <c r="H2952" s="7" t="s">
        <v>1711</v>
      </c>
      <c r="I2952" s="260">
        <v>622</v>
      </c>
      <c r="J2952" s="260">
        <v>3582.7610336825965</v>
      </c>
      <c r="K2952" s="38">
        <f t="shared" si="166"/>
        <v>2228477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1743</v>
      </c>
      <c r="E2953" s="193">
        <v>40989</v>
      </c>
      <c r="F2953" s="40" t="s">
        <v>1239</v>
      </c>
      <c r="G2953" s="40" t="s">
        <v>951</v>
      </c>
      <c r="H2953" s="7" t="s">
        <v>1711</v>
      </c>
      <c r="I2953" s="260">
        <v>1030</v>
      </c>
      <c r="J2953" s="260">
        <v>11223.027977147149</v>
      </c>
      <c r="K2953" s="38">
        <f t="shared" si="166"/>
        <v>11559719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1743</v>
      </c>
      <c r="E2954" s="193">
        <v>40989</v>
      </c>
      <c r="F2954" s="40" t="s">
        <v>953</v>
      </c>
      <c r="G2954" s="40" t="s">
        <v>954</v>
      </c>
      <c r="H2954" s="7" t="s">
        <v>1711</v>
      </c>
      <c r="I2954" s="260">
        <v>210</v>
      </c>
      <c r="J2954" s="260">
        <v>21245.018268409287</v>
      </c>
      <c r="K2954" s="38">
        <f t="shared" si="166"/>
        <v>4461454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40989</v>
      </c>
      <c r="D2955" s="37" t="s">
        <v>1743</v>
      </c>
      <c r="E2955" s="193">
        <v>40989</v>
      </c>
      <c r="F2955" s="40" t="s">
        <v>1241</v>
      </c>
      <c r="G2955" s="40" t="s">
        <v>954</v>
      </c>
      <c r="H2955" s="7" t="s">
        <v>1711</v>
      </c>
      <c r="I2955" s="260">
        <v>210</v>
      </c>
      <c r="J2955" s="260">
        <v>3974.3992207902375</v>
      </c>
      <c r="K2955" s="38">
        <f t="shared" si="166"/>
        <v>834624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40989</v>
      </c>
      <c r="D2956" s="37" t="s">
        <v>1743</v>
      </c>
      <c r="E2956" s="193">
        <v>40989</v>
      </c>
      <c r="F2956" s="40" t="s">
        <v>1208</v>
      </c>
      <c r="G2956" s="40" t="s">
        <v>956</v>
      </c>
      <c r="H2956" s="7" t="s">
        <v>1711</v>
      </c>
      <c r="I2956" s="260">
        <v>308</v>
      </c>
      <c r="J2956" s="260">
        <v>15476.070216461232</v>
      </c>
      <c r="K2956" s="38">
        <f t="shared" si="166"/>
        <v>4766630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1743</v>
      </c>
      <c r="E2957" s="193">
        <v>40995</v>
      </c>
      <c r="F2957" s="40" t="s">
        <v>1231</v>
      </c>
      <c r="G2957" s="40" t="s">
        <v>957</v>
      </c>
      <c r="H2957" s="7" t="s">
        <v>1711</v>
      </c>
      <c r="I2957" s="260">
        <v>2261</v>
      </c>
      <c r="J2957" s="260">
        <v>4601.9775784490903</v>
      </c>
      <c r="K2957" s="38">
        <f t="shared" si="166"/>
        <v>10405071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6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40995</v>
      </c>
      <c r="D2958" s="37" t="s">
        <v>1743</v>
      </c>
      <c r="E2958" s="193">
        <v>40995</v>
      </c>
      <c r="F2958" s="40" t="s">
        <v>1229</v>
      </c>
      <c r="G2958" s="40" t="s">
        <v>957</v>
      </c>
      <c r="H2958" s="7" t="s">
        <v>1711</v>
      </c>
      <c r="I2958" s="260">
        <v>103</v>
      </c>
      <c r="J2958" s="260">
        <v>8881.5619577296748</v>
      </c>
      <c r="K2958" s="38">
        <f t="shared" si="166"/>
        <v>914801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6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40995</v>
      </c>
      <c r="D2959" s="37" t="s">
        <v>1743</v>
      </c>
      <c r="E2959" s="193">
        <v>40995</v>
      </c>
      <c r="F2959" s="40" t="s">
        <v>1230</v>
      </c>
      <c r="G2959" s="40" t="s">
        <v>957</v>
      </c>
      <c r="H2959" s="7" t="s">
        <v>1711</v>
      </c>
      <c r="I2959" s="260">
        <v>400</v>
      </c>
      <c r="J2959" s="260">
        <v>2249.0182684092852</v>
      </c>
      <c r="K2959" s="38">
        <f t="shared" si="166"/>
        <v>899607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6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40996</v>
      </c>
      <c r="D2960" s="37" t="s">
        <v>1743</v>
      </c>
      <c r="E2960" s="193">
        <v>40996</v>
      </c>
      <c r="F2960" s="40" t="s">
        <v>1123</v>
      </c>
      <c r="G2960" s="40" t="s">
        <v>958</v>
      </c>
      <c r="H2960" s="7" t="s">
        <v>1711</v>
      </c>
      <c r="I2960" s="260">
        <v>1000</v>
      </c>
      <c r="J2960" s="260">
        <v>7385.6182684092855</v>
      </c>
      <c r="K2960" s="38">
        <f t="shared" si="166"/>
        <v>7385618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6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1743</v>
      </c>
      <c r="E2961" s="193">
        <v>40998</v>
      </c>
      <c r="F2961" s="40" t="s">
        <v>1227</v>
      </c>
      <c r="G2961" s="40" t="s">
        <v>960</v>
      </c>
      <c r="H2961" s="7" t="s">
        <v>1711</v>
      </c>
      <c r="I2961" s="260">
        <v>64</v>
      </c>
      <c r="J2961" s="260">
        <v>13907.393268409285</v>
      </c>
      <c r="K2961" s="38">
        <f t="shared" si="166"/>
        <v>890073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6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1743</v>
      </c>
      <c r="E2962" s="193">
        <v>40998</v>
      </c>
      <c r="F2962" s="40" t="s">
        <v>1226</v>
      </c>
      <c r="G2962" s="40" t="s">
        <v>962</v>
      </c>
      <c r="H2962" s="7" t="s">
        <v>1711</v>
      </c>
      <c r="I2962" s="260">
        <v>253</v>
      </c>
      <c r="J2962" s="260">
        <v>4623.789019397429</v>
      </c>
      <c r="K2962" s="38">
        <f t="shared" si="166"/>
        <v>1169819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6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1743</v>
      </c>
      <c r="E2963" s="193">
        <v>40998</v>
      </c>
      <c r="F2963" s="40" t="s">
        <v>1225</v>
      </c>
      <c r="G2963" s="40" t="s">
        <v>962</v>
      </c>
      <c r="H2963" s="7" t="s">
        <v>1711</v>
      </c>
      <c r="I2963" s="260">
        <v>204</v>
      </c>
      <c r="J2963" s="260">
        <v>7167.7731703700683</v>
      </c>
      <c r="K2963" s="38">
        <f t="shared" si="166"/>
        <v>1462226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6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1743</v>
      </c>
      <c r="E2964" s="193">
        <v>40998</v>
      </c>
      <c r="F2964" s="40" t="s">
        <v>1224</v>
      </c>
      <c r="G2964" s="40" t="s">
        <v>962</v>
      </c>
      <c r="H2964" s="7" t="s">
        <v>1711</v>
      </c>
      <c r="I2964" s="260">
        <v>2100</v>
      </c>
      <c r="J2964" s="260">
        <v>1765.698268409285</v>
      </c>
      <c r="K2964" s="38">
        <f t="shared" si="166"/>
        <v>3707966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6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1743</v>
      </c>
      <c r="E2965" s="193">
        <v>40998</v>
      </c>
      <c r="F2965" s="40" t="s">
        <v>1544</v>
      </c>
      <c r="G2965" s="40" t="s">
        <v>963</v>
      </c>
      <c r="H2965" s="7" t="s">
        <v>1711</v>
      </c>
      <c r="I2965" s="260">
        <v>350</v>
      </c>
      <c r="J2965" s="260">
        <v>11142.018268409285</v>
      </c>
      <c r="K2965" s="38">
        <f t="shared" si="166"/>
        <v>3899706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6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1743</v>
      </c>
      <c r="E2966" s="193">
        <v>40998</v>
      </c>
      <c r="F2966" s="40" t="s">
        <v>1545</v>
      </c>
      <c r="G2966" s="40" t="s">
        <v>963</v>
      </c>
      <c r="H2966" s="7" t="s">
        <v>1711</v>
      </c>
      <c r="I2966" s="260">
        <v>200</v>
      </c>
      <c r="J2966" s="260">
        <v>10172.018268409285</v>
      </c>
      <c r="K2966" s="38">
        <f t="shared" si="166"/>
        <v>2034404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6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1743</v>
      </c>
      <c r="E2967" s="193">
        <v>40998</v>
      </c>
      <c r="F2967" s="40" t="s">
        <v>1546</v>
      </c>
      <c r="G2967" s="40" t="s">
        <v>963</v>
      </c>
      <c r="H2967" s="7" t="s">
        <v>1711</v>
      </c>
      <c r="I2967" s="260">
        <v>450</v>
      </c>
      <c r="J2967" s="260">
        <v>14230.418268409287</v>
      </c>
      <c r="K2967" s="38">
        <f t="shared" si="166"/>
        <v>6403688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6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1743</v>
      </c>
      <c r="E2968" s="193">
        <v>40998</v>
      </c>
      <c r="F2968" s="40" t="s">
        <v>1538</v>
      </c>
      <c r="G2968" s="40" t="s">
        <v>963</v>
      </c>
      <c r="H2968" s="7" t="s">
        <v>1711</v>
      </c>
      <c r="I2968" s="260">
        <v>150</v>
      </c>
      <c r="J2968" s="260">
        <v>8200.3516017426191</v>
      </c>
      <c r="K2968" s="38">
        <f t="shared" si="166"/>
        <v>1230053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6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1743</v>
      </c>
      <c r="E2969" s="193">
        <v>40998</v>
      </c>
      <c r="F2969" s="40" t="s">
        <v>1541</v>
      </c>
      <c r="G2969" s="40" t="s">
        <v>963</v>
      </c>
      <c r="H2969" s="7" t="s">
        <v>1711</v>
      </c>
      <c r="I2969" s="260">
        <v>90</v>
      </c>
      <c r="J2969" s="260">
        <v>8760.551601742618</v>
      </c>
      <c r="K2969" s="38">
        <f t="shared" si="166"/>
        <v>788450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6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1743</v>
      </c>
      <c r="E2970" s="193">
        <v>40998</v>
      </c>
      <c r="F2970" s="40" t="s">
        <v>1505</v>
      </c>
      <c r="G2970" s="40" t="s">
        <v>963</v>
      </c>
      <c r="H2970" s="7" t="s">
        <v>1711</v>
      </c>
      <c r="I2970" s="260">
        <v>210</v>
      </c>
      <c r="J2970" s="260">
        <v>8465.3516017426191</v>
      </c>
      <c r="K2970" s="38">
        <f t="shared" si="166"/>
        <v>1777724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6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1743</v>
      </c>
      <c r="E2971" s="193">
        <v>40998</v>
      </c>
      <c r="F2971" s="40" t="s">
        <v>1548</v>
      </c>
      <c r="G2971" s="40" t="s">
        <v>963</v>
      </c>
      <c r="H2971" s="7" t="s">
        <v>1711</v>
      </c>
      <c r="I2971" s="260">
        <v>27</v>
      </c>
      <c r="J2971" s="260">
        <v>16834.684935075951</v>
      </c>
      <c r="K2971" s="38">
        <f t="shared" si="166"/>
        <v>454536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6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1743</v>
      </c>
      <c r="E2972" s="193">
        <v>40998</v>
      </c>
      <c r="F2972" s="40" t="s">
        <v>1517</v>
      </c>
      <c r="G2972" s="40" t="s">
        <v>963</v>
      </c>
      <c r="H2972" s="7" t="s">
        <v>1711</v>
      </c>
      <c r="I2972" s="260">
        <v>250</v>
      </c>
      <c r="J2972" s="260">
        <v>7623.8022684092857</v>
      </c>
      <c r="K2972" s="38">
        <f t="shared" si="166"/>
        <v>1905951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6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1743</v>
      </c>
      <c r="E2973" s="193">
        <v>40998</v>
      </c>
      <c r="F2973" s="40" t="s">
        <v>1542</v>
      </c>
      <c r="G2973" s="40" t="s">
        <v>963</v>
      </c>
      <c r="H2973" s="7" t="s">
        <v>1711</v>
      </c>
      <c r="I2973" s="260">
        <v>100</v>
      </c>
      <c r="J2973" s="260">
        <v>11461.518268409283</v>
      </c>
      <c r="K2973" s="38">
        <f t="shared" si="166"/>
        <v>1146152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6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1743</v>
      </c>
      <c r="E2974" s="193">
        <v>40998</v>
      </c>
      <c r="F2974" s="40" t="s">
        <v>1517</v>
      </c>
      <c r="G2974" s="40" t="s">
        <v>963</v>
      </c>
      <c r="H2974" s="7" t="s">
        <v>1711</v>
      </c>
      <c r="I2974" s="260">
        <v>200</v>
      </c>
      <c r="J2974" s="260">
        <v>8761.0182684092852</v>
      </c>
      <c r="K2974" s="38">
        <f t="shared" si="166"/>
        <v>1752204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6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1743</v>
      </c>
      <c r="E2975" s="193">
        <v>40998</v>
      </c>
      <c r="F2975" s="40" t="s">
        <v>1547</v>
      </c>
      <c r="G2975" s="40" t="s">
        <v>963</v>
      </c>
      <c r="H2975" s="7" t="s">
        <v>1711</v>
      </c>
      <c r="I2975" s="260">
        <v>168</v>
      </c>
      <c r="J2975" s="260">
        <v>11577.988506504524</v>
      </c>
      <c r="K2975" s="38">
        <f t="shared" si="166"/>
        <v>1945102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6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1743</v>
      </c>
      <c r="E2976" s="193">
        <v>40998</v>
      </c>
      <c r="F2976" s="40" t="s">
        <v>1544</v>
      </c>
      <c r="G2976" s="40" t="s">
        <v>964</v>
      </c>
      <c r="H2976" s="7" t="s">
        <v>1711</v>
      </c>
      <c r="I2976" s="260">
        <v>505</v>
      </c>
      <c r="J2976" s="260">
        <v>11486.17668425087</v>
      </c>
      <c r="K2976" s="38">
        <f t="shared" si="166"/>
        <v>5800519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6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1743</v>
      </c>
      <c r="E2977" s="193">
        <v>40998</v>
      </c>
      <c r="F2977" s="40" t="s">
        <v>1545</v>
      </c>
      <c r="G2977" s="40" t="s">
        <v>964</v>
      </c>
      <c r="H2977" s="7" t="s">
        <v>1711</v>
      </c>
      <c r="I2977" s="260">
        <v>266</v>
      </c>
      <c r="J2977" s="260">
        <v>13006.025787206278</v>
      </c>
      <c r="K2977" s="38">
        <f t="shared" si="166"/>
        <v>3459603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6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1743</v>
      </c>
      <c r="E2978" s="193">
        <v>40998</v>
      </c>
      <c r="F2978" s="40" t="s">
        <v>1546</v>
      </c>
      <c r="G2978" s="40" t="s">
        <v>964</v>
      </c>
      <c r="H2978" s="7" t="s">
        <v>1711</v>
      </c>
      <c r="I2978" s="260">
        <v>860</v>
      </c>
      <c r="J2978" s="260">
        <v>14466.506640502306</v>
      </c>
      <c r="K2978" s="38">
        <f t="shared" si="166"/>
        <v>12441196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6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1743</v>
      </c>
      <c r="E2979" s="193">
        <v>40998</v>
      </c>
      <c r="F2979" s="40" t="s">
        <v>1223</v>
      </c>
      <c r="G2979" s="40" t="s">
        <v>965</v>
      </c>
      <c r="H2979" s="7" t="s">
        <v>1711</v>
      </c>
      <c r="I2979" s="260">
        <v>425</v>
      </c>
      <c r="J2979" s="260">
        <v>9169.1947389975194</v>
      </c>
      <c r="K2979" s="38">
        <f t="shared" si="166"/>
        <v>3896908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6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1743</v>
      </c>
      <c r="E2980" s="193">
        <v>40998</v>
      </c>
      <c r="F2980" s="40" t="s">
        <v>1483</v>
      </c>
      <c r="G2980" s="40" t="s">
        <v>1563</v>
      </c>
      <c r="H2980" s="7" t="s">
        <v>1711</v>
      </c>
      <c r="I2980" s="260">
        <v>10</v>
      </c>
      <c r="J2980" s="260">
        <v>33129.01826840928</v>
      </c>
      <c r="K2980" s="38">
        <f t="shared" si="166"/>
        <v>331290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6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1743</v>
      </c>
      <c r="E2981" s="193">
        <v>40998</v>
      </c>
      <c r="F2981" s="40" t="s">
        <v>1485</v>
      </c>
      <c r="G2981" s="40" t="s">
        <v>1563</v>
      </c>
      <c r="H2981" s="7" t="s">
        <v>1711</v>
      </c>
      <c r="I2981" s="260">
        <v>50</v>
      </c>
      <c r="J2981" s="260">
        <v>17854.018268409283</v>
      </c>
      <c r="K2981" s="38">
        <f t="shared" si="166"/>
        <v>892701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6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1743</v>
      </c>
      <c r="E2982" s="193">
        <v>40998</v>
      </c>
      <c r="F2982" s="40" t="s">
        <v>1486</v>
      </c>
      <c r="G2982" s="40" t="s">
        <v>1563</v>
      </c>
      <c r="H2982" s="7" t="s">
        <v>1711</v>
      </c>
      <c r="I2982" s="260">
        <v>75</v>
      </c>
      <c r="J2982" s="260">
        <v>34556.018268409287</v>
      </c>
      <c r="K2982" s="38">
        <f t="shared" si="166"/>
        <v>2591701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6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1743</v>
      </c>
      <c r="E2983" s="193">
        <v>40998</v>
      </c>
      <c r="F2983" s="40" t="s">
        <v>1237</v>
      </c>
      <c r="G2983" s="40" t="s">
        <v>1563</v>
      </c>
      <c r="H2983" s="7" t="s">
        <v>1711</v>
      </c>
      <c r="I2983" s="260">
        <v>150</v>
      </c>
      <c r="J2983" s="260">
        <v>28620.018268409283</v>
      </c>
      <c r="K2983" s="38">
        <f t="shared" si="166"/>
        <v>4293003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ht="15.75" customHeight="1">
      <c r="A2984" s="206" t="str">
        <f>IF(B2984&lt;&gt;"",IF(AND(B2984&gt;=_TM1,B2984&lt;=_TM2,OR(TH!L2984="1111",TH!M2984="1111")),TH!D2984,""),"")</f>
        <v/>
      </c>
      <c r="B2984" s="36">
        <f t="shared" si="157"/>
        <v>3</v>
      </c>
      <c r="C2984" s="37">
        <f t="shared" si="165"/>
        <v>40998</v>
      </c>
      <c r="D2984" s="37" t="s">
        <v>1743</v>
      </c>
      <c r="E2984" s="193">
        <v>40998</v>
      </c>
      <c r="F2984" s="40" t="s">
        <v>1238</v>
      </c>
      <c r="G2984" s="40" t="s">
        <v>1563</v>
      </c>
      <c r="H2984" s="7" t="s">
        <v>1711</v>
      </c>
      <c r="I2984" s="260">
        <v>410</v>
      </c>
      <c r="J2984" s="260">
        <v>2127.1109513361143</v>
      </c>
      <c r="K2984" s="38">
        <f t="shared" si="166"/>
        <v>872115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</row>
    <row r="2985" spans="1:26" ht="15.75" customHeight="1">
      <c r="A2985" s="206" t="str">
        <f>IF(B2985&lt;&gt;"",IF(AND(B2985&gt;=_TM1,B2985&lt;=_TM2,OR(TH!L2985="1111",TH!M2985="1111")),TH!D2985,""),"")</f>
        <v/>
      </c>
      <c r="B2985" s="36">
        <f t="shared" si="157"/>
        <v>3</v>
      </c>
      <c r="C2985" s="37">
        <f t="shared" si="165"/>
        <v>40998</v>
      </c>
      <c r="D2985" s="37" t="s">
        <v>1743</v>
      </c>
      <c r="E2985" s="193">
        <v>40998</v>
      </c>
      <c r="F2985" s="40" t="s">
        <v>1487</v>
      </c>
      <c r="G2985" s="40" t="s">
        <v>1563</v>
      </c>
      <c r="H2985" s="7" t="s">
        <v>1711</v>
      </c>
      <c r="I2985" s="260">
        <v>220</v>
      </c>
      <c r="J2985" s="260">
        <v>2554.8182684092853</v>
      </c>
      <c r="K2985" s="38">
        <f t="shared" si="166"/>
        <v>562060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</row>
    <row r="2986" spans="1:26" s="902" customFormat="1" ht="15.75" customHeight="1">
      <c r="A2986" s="918" t="str">
        <f>IF(B2986&lt;&gt;"",IF(AND(B2986&gt;=_TM1,B2986&lt;=_TM2,OR(TH!L2986="1111",TH!M2986="1111")),TH!D2986,""),"")</f>
        <v/>
      </c>
      <c r="B2986" s="893">
        <f t="shared" ref="B2986:B2995" si="167">IF(C2986&lt;&gt;"",MONTH(C2986),"")</f>
        <v>5</v>
      </c>
      <c r="C2986" s="919">
        <f t="shared" ref="C2986:C2995" si="168">E2986</f>
        <v>41053</v>
      </c>
      <c r="D2986" s="919" t="s">
        <v>1743</v>
      </c>
      <c r="E2986" s="894">
        <v>41053</v>
      </c>
      <c r="F2986" s="924" t="s">
        <v>724</v>
      </c>
      <c r="G2986" s="924" t="s">
        <v>1006</v>
      </c>
      <c r="H2986" s="922" t="s">
        <v>1711</v>
      </c>
      <c r="I2986" s="898">
        <v>300</v>
      </c>
      <c r="J2986" s="898">
        <v>26644</v>
      </c>
      <c r="K2986" s="899">
        <f t="shared" ref="K2986:K2995" si="169">ROUND(I2986*J2986,0)</f>
        <v>7993200</v>
      </c>
      <c r="L2986" s="920" t="s">
        <v>183</v>
      </c>
      <c r="M2986" s="920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6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41053</v>
      </c>
      <c r="D2987" s="37" t="s">
        <v>1743</v>
      </c>
      <c r="E2987" s="193">
        <v>41053</v>
      </c>
      <c r="F2987" s="194" t="s">
        <v>725</v>
      </c>
      <c r="G2987" s="40" t="s">
        <v>1006</v>
      </c>
      <c r="H2987" s="7" t="s">
        <v>1711</v>
      </c>
      <c r="I2987" s="260">
        <v>500</v>
      </c>
      <c r="J2987" s="260">
        <v>18923</v>
      </c>
      <c r="K2987" s="38">
        <f t="shared" si="169"/>
        <v>9461500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6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41054</v>
      </c>
      <c r="D2988" s="37" t="s">
        <v>1743</v>
      </c>
      <c r="E2988" s="193">
        <v>41054</v>
      </c>
      <c r="F2988" s="878" t="s">
        <v>727</v>
      </c>
      <c r="G2988" s="40" t="s">
        <v>1008</v>
      </c>
      <c r="H2988" s="7" t="s">
        <v>1711</v>
      </c>
      <c r="I2988" s="260">
        <v>500</v>
      </c>
      <c r="J2988" s="260">
        <v>14500</v>
      </c>
      <c r="K2988" s="38">
        <f t="shared" si="169"/>
        <v>7250000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6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41054</v>
      </c>
      <c r="D2989" s="37" t="s">
        <v>1743</v>
      </c>
      <c r="E2989" s="193">
        <v>41054</v>
      </c>
      <c r="F2989" s="194" t="s">
        <v>723</v>
      </c>
      <c r="G2989" s="40" t="s">
        <v>1008</v>
      </c>
      <c r="H2989" s="7" t="s">
        <v>1711</v>
      </c>
      <c r="I2989" s="260">
        <v>500</v>
      </c>
      <c r="J2989" s="260">
        <v>17219</v>
      </c>
      <c r="K2989" s="38">
        <f t="shared" si="169"/>
        <v>8609500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6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41055</v>
      </c>
      <c r="D2990" s="37" t="s">
        <v>1743</v>
      </c>
      <c r="E2990" s="193">
        <v>41055</v>
      </c>
      <c r="F2990" s="194" t="s">
        <v>726</v>
      </c>
      <c r="G2990" s="40" t="s">
        <v>1009</v>
      </c>
      <c r="H2990" s="7" t="s">
        <v>1711</v>
      </c>
      <c r="I2990" s="260">
        <v>500</v>
      </c>
      <c r="J2990" s="260">
        <v>19974</v>
      </c>
      <c r="K2990" s="38">
        <f t="shared" si="169"/>
        <v>9987000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6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41056</v>
      </c>
      <c r="D2991" s="37" t="s">
        <v>1743</v>
      </c>
      <c r="E2991" s="193">
        <v>41056</v>
      </c>
      <c r="F2991" s="194" t="s">
        <v>728</v>
      </c>
      <c r="G2991" s="40" t="s">
        <v>1010</v>
      </c>
      <c r="H2991" s="7" t="s">
        <v>1711</v>
      </c>
      <c r="I2991" s="260">
        <v>300</v>
      </c>
      <c r="J2991" s="260">
        <v>31103</v>
      </c>
      <c r="K2991" s="38">
        <f t="shared" si="169"/>
        <v>9330900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6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1743</v>
      </c>
      <c r="E2992" s="193">
        <v>41059</v>
      </c>
      <c r="F2992" s="194" t="s">
        <v>738</v>
      </c>
      <c r="G2992" s="40" t="s">
        <v>1573</v>
      </c>
      <c r="H2992" s="7" t="s">
        <v>1711</v>
      </c>
      <c r="I2992" s="260">
        <v>2150</v>
      </c>
      <c r="J2992" s="260">
        <v>17357</v>
      </c>
      <c r="K2992" s="38">
        <f t="shared" si="169"/>
        <v>37317550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6" t="str">
        <f>IF(B2993&lt;&gt;"",IF(AND(B2993&gt;=_TM1,B2993&lt;=_TM2,OR(TH!L2993="1111",TH!M2993="1111")),TH!D2993,""),"")</f>
        <v/>
      </c>
      <c r="B2993" s="36">
        <f t="shared" si="167"/>
        <v>5</v>
      </c>
      <c r="C2993" s="37">
        <f t="shared" si="168"/>
        <v>41059</v>
      </c>
      <c r="D2993" s="37" t="s">
        <v>1743</v>
      </c>
      <c r="E2993" s="193">
        <v>41059</v>
      </c>
      <c r="F2993" s="194" t="s">
        <v>740</v>
      </c>
      <c r="G2993" s="40" t="s">
        <v>1573</v>
      </c>
      <c r="H2993" s="7" t="s">
        <v>1711</v>
      </c>
      <c r="I2993" s="260">
        <v>270</v>
      </c>
      <c r="J2993" s="260">
        <v>18321</v>
      </c>
      <c r="K2993" s="38">
        <f t="shared" si="169"/>
        <v>4946670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8" ht="15.75" customHeight="1">
      <c r="A2994" s="206" t="str">
        <f>IF(B2994&lt;&gt;"",IF(AND(B2994&gt;=_TM1,B2994&lt;=_TM2,OR(TH!L2994="1111",TH!M2994="1111")),TH!D2994,""),"")</f>
        <v/>
      </c>
      <c r="B2994" s="36">
        <f t="shared" si="167"/>
        <v>5</v>
      </c>
      <c r="C2994" s="37">
        <f t="shared" si="168"/>
        <v>41059</v>
      </c>
      <c r="D2994" s="37" t="s">
        <v>1743</v>
      </c>
      <c r="E2994" s="193">
        <v>41059</v>
      </c>
      <c r="F2994" s="194" t="s">
        <v>742</v>
      </c>
      <c r="G2994" s="40" t="s">
        <v>1573</v>
      </c>
      <c r="H2994" s="7" t="s">
        <v>1711</v>
      </c>
      <c r="I2994" s="260">
        <v>360</v>
      </c>
      <c r="J2994" s="260">
        <v>28775</v>
      </c>
      <c r="K2994" s="38">
        <f t="shared" si="169"/>
        <v>10359000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6" t="str">
        <f>IF(B2995&lt;&gt;"",IF(AND(B2995&gt;=_TM1,B2995&lt;=_TM2,OR(TH!L2995="1111",TH!M2995="1111")),TH!D2995,""),"")</f>
        <v/>
      </c>
      <c r="B2995" s="36">
        <f t="shared" si="167"/>
        <v>6</v>
      </c>
      <c r="C2995" s="37">
        <f t="shared" si="168"/>
        <v>41069</v>
      </c>
      <c r="D2995" s="37" t="s">
        <v>1743</v>
      </c>
      <c r="E2995" s="193">
        <v>41069</v>
      </c>
      <c r="F2995" s="194" t="s">
        <v>768</v>
      </c>
      <c r="G2995" s="40" t="s">
        <v>1020</v>
      </c>
      <c r="H2995" s="7" t="s">
        <v>1711</v>
      </c>
      <c r="I2995" s="260">
        <v>790</v>
      </c>
      <c r="J2995" s="260">
        <v>27405</v>
      </c>
      <c r="K2995" s="38">
        <f t="shared" si="169"/>
        <v>21649950</v>
      </c>
      <c r="L2995" s="39" t="s">
        <v>183</v>
      </c>
      <c r="M2995" s="39" t="s">
        <v>169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  <c r="AB2995" s="213"/>
    </row>
    <row r="2996" spans="1:28" s="902" customFormat="1" ht="15.75" customHeight="1">
      <c r="A2996" s="918" t="str">
        <f>IF(B2996&lt;&gt;"",IF(AND(B2996&gt;=_TM1,B2996&lt;=_TM2,OR(TH!L2996="1111",TH!M2996="1111")),TH!D2996,""),"")</f>
        <v/>
      </c>
      <c r="B2996" s="893">
        <f t="shared" si="157"/>
        <v>4</v>
      </c>
      <c r="C2996" s="919">
        <f t="shared" si="165"/>
        <v>41003</v>
      </c>
      <c r="D2996" s="37" t="s">
        <v>1743</v>
      </c>
      <c r="E2996" s="894">
        <v>41003</v>
      </c>
      <c r="F2996" s="924" t="s">
        <v>1147</v>
      </c>
      <c r="G2996" s="924" t="s">
        <v>966</v>
      </c>
      <c r="H2996" s="922" t="s">
        <v>1711</v>
      </c>
      <c r="I2996" s="898">
        <v>500</v>
      </c>
      <c r="J2996" s="898">
        <v>10781.085999999999</v>
      </c>
      <c r="K2996" s="899">
        <f t="shared" si="166"/>
        <v>5390543</v>
      </c>
      <c r="L2996" s="920" t="s">
        <v>183</v>
      </c>
      <c r="M2996" s="920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6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41003</v>
      </c>
      <c r="D2997" s="37" t="s">
        <v>1743</v>
      </c>
      <c r="E2997" s="193">
        <v>41003</v>
      </c>
      <c r="F2997" s="40" t="s">
        <v>1222</v>
      </c>
      <c r="G2997" s="40" t="s">
        <v>966</v>
      </c>
      <c r="H2997" s="7" t="s">
        <v>1711</v>
      </c>
      <c r="I2997" s="260">
        <v>200</v>
      </c>
      <c r="J2997" s="260">
        <v>7207.665</v>
      </c>
      <c r="K2997" s="38">
        <f t="shared" si="166"/>
        <v>1441533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6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41003</v>
      </c>
      <c r="D2998" s="37" t="s">
        <v>1743</v>
      </c>
      <c r="E2998" s="193">
        <v>41003</v>
      </c>
      <c r="F2998" s="40" t="s">
        <v>1221</v>
      </c>
      <c r="G2998" s="40" t="s">
        <v>967</v>
      </c>
      <c r="H2998" s="7" t="s">
        <v>1711</v>
      </c>
      <c r="I2998" s="260">
        <v>507</v>
      </c>
      <c r="J2998" s="260">
        <v>7125.5739644970417</v>
      </c>
      <c r="K2998" s="38">
        <f t="shared" si="166"/>
        <v>3612666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6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41004</v>
      </c>
      <c r="D2999" s="37" t="s">
        <v>1743</v>
      </c>
      <c r="E2999" s="193">
        <v>41004</v>
      </c>
      <c r="F2999" s="40" t="s">
        <v>1159</v>
      </c>
      <c r="G2999" s="40" t="s">
        <v>968</v>
      </c>
      <c r="H2999" s="7" t="s">
        <v>1711</v>
      </c>
      <c r="I2999" s="260">
        <v>1488</v>
      </c>
      <c r="J2999" s="260">
        <v>9573.4569892473119</v>
      </c>
      <c r="K2999" s="38">
        <f t="shared" si="166"/>
        <v>14245304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6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1743</v>
      </c>
      <c r="E3000" s="193">
        <v>41009</v>
      </c>
      <c r="F3000" s="40" t="s">
        <v>1123</v>
      </c>
      <c r="G3000" s="40" t="s">
        <v>969</v>
      </c>
      <c r="H3000" s="7" t="s">
        <v>1711</v>
      </c>
      <c r="I3000" s="260">
        <v>420</v>
      </c>
      <c r="J3000" s="260">
        <v>7910.2261904761908</v>
      </c>
      <c r="K3000" s="38">
        <f t="shared" si="166"/>
        <v>3322295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6" t="str">
        <f>IF(B3001&lt;&gt;"",IF(AND(B3001&gt;=_TM1,B3001&lt;=_TM2,OR(TH!L3001="1111",TH!M3001="1111")),TH!D3001,""),"")</f>
        <v/>
      </c>
      <c r="B3001" s="36">
        <f t="shared" si="157"/>
        <v>4</v>
      </c>
      <c r="C3001" s="37">
        <f t="shared" si="165"/>
        <v>41009</v>
      </c>
      <c r="D3001" s="37" t="s">
        <v>1743</v>
      </c>
      <c r="E3001" s="193">
        <v>41009</v>
      </c>
      <c r="F3001" s="40" t="s">
        <v>1220</v>
      </c>
      <c r="G3001" s="40" t="s">
        <v>969</v>
      </c>
      <c r="H3001" s="7" t="s">
        <v>1711</v>
      </c>
      <c r="I3001" s="260">
        <v>412</v>
      </c>
      <c r="J3001" s="260">
        <v>7505.8980582524273</v>
      </c>
      <c r="K3001" s="38">
        <f t="shared" si="166"/>
        <v>3092430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6" t="str">
        <f>IF(B3002&lt;&gt;"",IF(AND(B3002&gt;=_TM1,B3002&lt;=_TM2,OR(TH!L3002="1111",TH!M3002="1111")),TH!D3002,""),"")</f>
        <v/>
      </c>
      <c r="B3002" s="36">
        <f t="shared" si="157"/>
        <v>4</v>
      </c>
      <c r="C3002" s="37">
        <f t="shared" si="165"/>
        <v>41009</v>
      </c>
      <c r="D3002" s="37" t="s">
        <v>1743</v>
      </c>
      <c r="E3002" s="193">
        <v>41009</v>
      </c>
      <c r="F3002" s="40" t="s">
        <v>1219</v>
      </c>
      <c r="G3002" s="40" t="s">
        <v>970</v>
      </c>
      <c r="H3002" s="7" t="s">
        <v>1711</v>
      </c>
      <c r="I3002" s="260">
        <v>1000</v>
      </c>
      <c r="J3002" s="260">
        <v>2373.165</v>
      </c>
      <c r="K3002" s="38">
        <f t="shared" si="166"/>
        <v>2373165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6" t="str">
        <f>IF(B3003&lt;&gt;"",IF(AND(B3003&gt;=_TM1,B3003&lt;=_TM2,OR(TH!L3003="1111",TH!M3003="1111")),TH!D3003,""),"")</f>
        <v/>
      </c>
      <c r="B3003" s="36">
        <f t="shared" ref="B3003:B3067" si="170">IF(C3003&lt;&gt;"",MONTH(C3003),"")</f>
        <v>4</v>
      </c>
      <c r="C3003" s="37">
        <f t="shared" si="165"/>
        <v>41009</v>
      </c>
      <c r="D3003" s="37" t="s">
        <v>1743</v>
      </c>
      <c r="E3003" s="193">
        <v>41009</v>
      </c>
      <c r="F3003" s="40" t="s">
        <v>1218</v>
      </c>
      <c r="G3003" s="40" t="s">
        <v>970</v>
      </c>
      <c r="H3003" s="7" t="s">
        <v>1711</v>
      </c>
      <c r="I3003" s="260">
        <v>1500</v>
      </c>
      <c r="J3003" s="260">
        <v>1317.9433333333334</v>
      </c>
      <c r="K3003" s="38">
        <f t="shared" si="166"/>
        <v>1976915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6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ref="C3004:C3067" si="171">E3004</f>
        <v>41010</v>
      </c>
      <c r="D3004" s="37" t="s">
        <v>1743</v>
      </c>
      <c r="E3004" s="193">
        <v>41010</v>
      </c>
      <c r="F3004" s="40" t="s">
        <v>1216</v>
      </c>
      <c r="G3004" s="40" t="s">
        <v>971</v>
      </c>
      <c r="H3004" s="7" t="s">
        <v>1711</v>
      </c>
      <c r="I3004" s="260">
        <v>85</v>
      </c>
      <c r="J3004" s="260">
        <v>15902.023529411765</v>
      </c>
      <c r="K3004" s="38">
        <f t="shared" ref="K3004:K3067" si="172">ROUND(I3004*J3004,0)</f>
        <v>1351672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6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1743</v>
      </c>
      <c r="E3005" s="193">
        <v>41016</v>
      </c>
      <c r="F3005" s="40" t="s">
        <v>1215</v>
      </c>
      <c r="G3005" s="40" t="s">
        <v>972</v>
      </c>
      <c r="H3005" s="7" t="s">
        <v>1711</v>
      </c>
      <c r="I3005" s="260">
        <v>940</v>
      </c>
      <c r="J3005" s="260">
        <v>9369.5393617021273</v>
      </c>
      <c r="K3005" s="38">
        <f t="shared" si="172"/>
        <v>8807367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6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1743</v>
      </c>
      <c r="E3006" s="193">
        <v>41016</v>
      </c>
      <c r="F3006" s="40" t="s">
        <v>1565</v>
      </c>
      <c r="G3006" s="40" t="s">
        <v>1564</v>
      </c>
      <c r="H3006" s="7" t="s">
        <v>1711</v>
      </c>
      <c r="I3006" s="260">
        <v>146</v>
      </c>
      <c r="J3006" s="260">
        <v>16796.64383561644</v>
      </c>
      <c r="K3006" s="38">
        <f t="shared" si="172"/>
        <v>2452310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6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1743</v>
      </c>
      <c r="E3007" s="193">
        <v>41016</v>
      </c>
      <c r="F3007" s="40" t="s">
        <v>1566</v>
      </c>
      <c r="G3007" s="40" t="s">
        <v>1564</v>
      </c>
      <c r="H3007" s="7" t="s">
        <v>1711</v>
      </c>
      <c r="I3007" s="260">
        <v>97</v>
      </c>
      <c r="J3007" s="260">
        <v>31915.577319587628</v>
      </c>
      <c r="K3007" s="38">
        <f t="shared" si="172"/>
        <v>3095811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6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1743</v>
      </c>
      <c r="E3008" s="193">
        <v>41016</v>
      </c>
      <c r="F3008" s="40" t="s">
        <v>1567</v>
      </c>
      <c r="G3008" s="40" t="s">
        <v>1564</v>
      </c>
      <c r="H3008" s="7" t="s">
        <v>1711</v>
      </c>
      <c r="I3008" s="260">
        <v>201</v>
      </c>
      <c r="J3008" s="260">
        <v>16844.487562189053</v>
      </c>
      <c r="K3008" s="38">
        <f t="shared" si="172"/>
        <v>3385742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6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1743</v>
      </c>
      <c r="E3009" s="193">
        <v>41016</v>
      </c>
      <c r="F3009" s="40" t="s">
        <v>1214</v>
      </c>
      <c r="G3009" s="40" t="s">
        <v>973</v>
      </c>
      <c r="H3009" s="7" t="s">
        <v>1711</v>
      </c>
      <c r="I3009" s="260">
        <v>110</v>
      </c>
      <c r="J3009" s="260">
        <v>30349.963636363635</v>
      </c>
      <c r="K3009" s="38">
        <f t="shared" si="172"/>
        <v>3338496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6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1743</v>
      </c>
      <c r="E3010" s="193">
        <v>41016</v>
      </c>
      <c r="F3010" s="40" t="s">
        <v>1148</v>
      </c>
      <c r="G3010" s="40" t="s">
        <v>973</v>
      </c>
      <c r="H3010" s="7" t="s">
        <v>1711</v>
      </c>
      <c r="I3010" s="260">
        <v>85</v>
      </c>
      <c r="J3010" s="260">
        <v>46043.141176470592</v>
      </c>
      <c r="K3010" s="38">
        <f t="shared" si="172"/>
        <v>3913667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6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41016</v>
      </c>
      <c r="D3011" s="37" t="s">
        <v>1743</v>
      </c>
      <c r="E3011" s="193">
        <v>41016</v>
      </c>
      <c r="F3011" s="40" t="s">
        <v>974</v>
      </c>
      <c r="G3011" s="40" t="s">
        <v>973</v>
      </c>
      <c r="H3011" s="7" t="s">
        <v>1711</v>
      </c>
      <c r="I3011" s="260">
        <v>150</v>
      </c>
      <c r="J3011" s="260">
        <v>16303.866666666667</v>
      </c>
      <c r="K3011" s="38">
        <f t="shared" si="172"/>
        <v>2445580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6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41016</v>
      </c>
      <c r="D3012" s="37" t="s">
        <v>1743</v>
      </c>
      <c r="E3012" s="193">
        <v>41016</v>
      </c>
      <c r="F3012" s="40" t="s">
        <v>1213</v>
      </c>
      <c r="G3012" s="40" t="s">
        <v>973</v>
      </c>
      <c r="H3012" s="7" t="s">
        <v>1711</v>
      </c>
      <c r="I3012" s="260">
        <v>91</v>
      </c>
      <c r="J3012" s="260">
        <v>24631.967032967033</v>
      </c>
      <c r="K3012" s="38">
        <f t="shared" si="172"/>
        <v>2241509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6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41020</v>
      </c>
      <c r="D3013" s="37" t="s">
        <v>1743</v>
      </c>
      <c r="E3013" s="193">
        <v>41020</v>
      </c>
      <c r="F3013" s="40" t="s">
        <v>1212</v>
      </c>
      <c r="G3013" s="40" t="s">
        <v>975</v>
      </c>
      <c r="H3013" s="7" t="s">
        <v>1711</v>
      </c>
      <c r="I3013" s="260">
        <v>400</v>
      </c>
      <c r="J3013" s="260">
        <v>2588.59</v>
      </c>
      <c r="K3013" s="38">
        <f t="shared" si="172"/>
        <v>1035436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6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1743</v>
      </c>
      <c r="E3014" s="193">
        <v>41023</v>
      </c>
      <c r="F3014" s="40" t="s">
        <v>1211</v>
      </c>
      <c r="G3014" s="40" t="s">
        <v>976</v>
      </c>
      <c r="H3014" s="7" t="s">
        <v>1711</v>
      </c>
      <c r="I3014" s="260">
        <v>480</v>
      </c>
      <c r="J3014" s="260">
        <v>5653.9645833333334</v>
      </c>
      <c r="K3014" s="38">
        <f t="shared" si="172"/>
        <v>2713903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6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41023</v>
      </c>
      <c r="D3015" s="37" t="s">
        <v>1743</v>
      </c>
      <c r="E3015" s="193">
        <v>41023</v>
      </c>
      <c r="F3015" s="40" t="s">
        <v>978</v>
      </c>
      <c r="G3015" s="40" t="s">
        <v>976</v>
      </c>
      <c r="H3015" s="7" t="s">
        <v>1711</v>
      </c>
      <c r="I3015" s="260">
        <v>933</v>
      </c>
      <c r="J3015" s="260">
        <v>6578.9528403001068</v>
      </c>
      <c r="K3015" s="38">
        <f t="shared" si="172"/>
        <v>6138163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6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41023</v>
      </c>
      <c r="D3016" s="37" t="s">
        <v>1743</v>
      </c>
      <c r="E3016" s="193">
        <v>41023</v>
      </c>
      <c r="F3016" s="40" t="s">
        <v>1210</v>
      </c>
      <c r="G3016" s="40" t="s">
        <v>979</v>
      </c>
      <c r="H3016" s="7" t="s">
        <v>1711</v>
      </c>
      <c r="I3016" s="260">
        <v>500</v>
      </c>
      <c r="J3016" s="260">
        <v>5734.1660000000002</v>
      </c>
      <c r="K3016" s="38">
        <f t="shared" si="172"/>
        <v>2867083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6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1743</v>
      </c>
      <c r="E3017" s="193">
        <v>41025</v>
      </c>
      <c r="F3017" s="40" t="s">
        <v>1071</v>
      </c>
      <c r="G3017" s="40" t="s">
        <v>980</v>
      </c>
      <c r="H3017" s="7" t="s">
        <v>1711</v>
      </c>
      <c r="I3017" s="260">
        <v>190</v>
      </c>
      <c r="J3017" s="260">
        <v>5897.226315789474</v>
      </c>
      <c r="K3017" s="38">
        <f t="shared" si="172"/>
        <v>1120473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6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1743</v>
      </c>
      <c r="E3018" s="193">
        <v>41025</v>
      </c>
      <c r="F3018" s="40" t="s">
        <v>1072</v>
      </c>
      <c r="G3018" s="40" t="s">
        <v>980</v>
      </c>
      <c r="H3018" s="7" t="s">
        <v>1711</v>
      </c>
      <c r="I3018" s="260">
        <v>712</v>
      </c>
      <c r="J3018" s="260">
        <v>6581.1980337078649</v>
      </c>
      <c r="K3018" s="38">
        <f t="shared" si="172"/>
        <v>4685813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6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1743</v>
      </c>
      <c r="E3019" s="193">
        <v>41025</v>
      </c>
      <c r="F3019" s="40" t="s">
        <v>1480</v>
      </c>
      <c r="G3019" s="40" t="s">
        <v>1568</v>
      </c>
      <c r="H3019" s="7" t="s">
        <v>1711</v>
      </c>
      <c r="I3019" s="260">
        <v>75</v>
      </c>
      <c r="J3019" s="260">
        <v>41277.96</v>
      </c>
      <c r="K3019" s="38">
        <f t="shared" si="172"/>
        <v>3095847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6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1743</v>
      </c>
      <c r="E3020" s="193">
        <v>41025</v>
      </c>
      <c r="F3020" s="40" t="s">
        <v>1481</v>
      </c>
      <c r="G3020" s="40" t="s">
        <v>1568</v>
      </c>
      <c r="H3020" s="7" t="s">
        <v>1711</v>
      </c>
      <c r="I3020" s="260">
        <v>150</v>
      </c>
      <c r="J3020" s="260">
        <v>24578.233333333334</v>
      </c>
      <c r="K3020" s="38">
        <f t="shared" si="172"/>
        <v>3686735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6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1743</v>
      </c>
      <c r="E3021" s="193">
        <v>41025</v>
      </c>
      <c r="F3021" s="40" t="s">
        <v>1482</v>
      </c>
      <c r="G3021" s="40" t="s">
        <v>1568</v>
      </c>
      <c r="H3021" s="7" t="s">
        <v>1711</v>
      </c>
      <c r="I3021" s="260">
        <v>100</v>
      </c>
      <c r="J3021" s="260">
        <v>42257.97</v>
      </c>
      <c r="K3021" s="38">
        <f t="shared" si="172"/>
        <v>4225797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6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1743</v>
      </c>
      <c r="E3022" s="193">
        <v>41025</v>
      </c>
      <c r="F3022" s="40" t="s">
        <v>1483</v>
      </c>
      <c r="G3022" s="40" t="s">
        <v>1568</v>
      </c>
      <c r="H3022" s="7" t="s">
        <v>1711</v>
      </c>
      <c r="I3022" s="260">
        <v>140</v>
      </c>
      <c r="J3022" s="260">
        <v>34669.964285714283</v>
      </c>
      <c r="K3022" s="38">
        <f t="shared" si="172"/>
        <v>4853795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6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1743</v>
      </c>
      <c r="E3023" s="193">
        <v>41025</v>
      </c>
      <c r="F3023" s="40" t="s">
        <v>1484</v>
      </c>
      <c r="G3023" s="40" t="s">
        <v>1568</v>
      </c>
      <c r="H3023" s="7" t="s">
        <v>1711</v>
      </c>
      <c r="I3023" s="260">
        <v>210</v>
      </c>
      <c r="J3023" s="260">
        <v>26504.347619047618</v>
      </c>
      <c r="K3023" s="38">
        <f t="shared" si="172"/>
        <v>5565913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6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1743</v>
      </c>
      <c r="E3024" s="193">
        <v>41025</v>
      </c>
      <c r="F3024" s="40" t="s">
        <v>1485</v>
      </c>
      <c r="G3024" s="40" t="s">
        <v>1568</v>
      </c>
      <c r="H3024" s="7" t="s">
        <v>1711</v>
      </c>
      <c r="I3024" s="260">
        <v>328</v>
      </c>
      <c r="J3024" s="260">
        <v>18471.72256097561</v>
      </c>
      <c r="K3024" s="38">
        <f t="shared" si="172"/>
        <v>6058725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6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1743</v>
      </c>
      <c r="E3025" s="193">
        <v>41025</v>
      </c>
      <c r="F3025" s="40" t="s">
        <v>1113</v>
      </c>
      <c r="G3025" s="40" t="s">
        <v>1568</v>
      </c>
      <c r="H3025" s="7" t="s">
        <v>1711</v>
      </c>
      <c r="I3025" s="260">
        <v>500</v>
      </c>
      <c r="J3025" s="260">
        <v>1810.066</v>
      </c>
      <c r="K3025" s="38">
        <f t="shared" si="172"/>
        <v>905033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6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1743</v>
      </c>
      <c r="E3026" s="193">
        <v>41025</v>
      </c>
      <c r="F3026" s="40" t="s">
        <v>1486</v>
      </c>
      <c r="G3026" s="40" t="s">
        <v>1568</v>
      </c>
      <c r="H3026" s="7" t="s">
        <v>1711</v>
      </c>
      <c r="I3026" s="260">
        <v>150</v>
      </c>
      <c r="J3026" s="260">
        <v>29161.966666666667</v>
      </c>
      <c r="K3026" s="38">
        <f t="shared" si="172"/>
        <v>4374295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6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1743</v>
      </c>
      <c r="E3027" s="193">
        <v>41025</v>
      </c>
      <c r="F3027" s="40" t="s">
        <v>1487</v>
      </c>
      <c r="G3027" s="40" t="s">
        <v>1568</v>
      </c>
      <c r="H3027" s="7" t="s">
        <v>1711</v>
      </c>
      <c r="I3027" s="260">
        <v>240</v>
      </c>
      <c r="J3027" s="260">
        <v>3731.9666666666667</v>
      </c>
      <c r="K3027" s="38">
        <f t="shared" si="172"/>
        <v>895672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6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1743</v>
      </c>
      <c r="E3028" s="193">
        <v>41025</v>
      </c>
      <c r="F3028" s="40" t="s">
        <v>1114</v>
      </c>
      <c r="G3028" s="40" t="s">
        <v>1568</v>
      </c>
      <c r="H3028" s="7" t="s">
        <v>1711</v>
      </c>
      <c r="I3028" s="260">
        <v>4096</v>
      </c>
      <c r="J3028" s="260">
        <v>1328.871826171875</v>
      </c>
      <c r="K3028" s="38">
        <f t="shared" si="172"/>
        <v>5443059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6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1743</v>
      </c>
      <c r="E3029" s="193">
        <v>41025</v>
      </c>
      <c r="F3029" s="40" t="s">
        <v>1537</v>
      </c>
      <c r="G3029" s="40" t="s">
        <v>1012</v>
      </c>
      <c r="H3029" s="7" t="s">
        <v>1711</v>
      </c>
      <c r="I3029" s="260">
        <v>250</v>
      </c>
      <c r="J3029" s="260">
        <v>15636.964</v>
      </c>
      <c r="K3029" s="38">
        <f t="shared" si="172"/>
        <v>3909241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6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1743</v>
      </c>
      <c r="E3030" s="193">
        <v>41025</v>
      </c>
      <c r="F3030" s="40" t="s">
        <v>1498</v>
      </c>
      <c r="G3030" s="40" t="s">
        <v>1012</v>
      </c>
      <c r="H3030" s="7" t="s">
        <v>1711</v>
      </c>
      <c r="I3030" s="260">
        <v>450</v>
      </c>
      <c r="J3030" s="260">
        <v>12511.075555555555</v>
      </c>
      <c r="K3030" s="38">
        <f t="shared" si="172"/>
        <v>5629984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6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1743</v>
      </c>
      <c r="E3031" s="193">
        <v>41025</v>
      </c>
      <c r="F3031" s="40" t="s">
        <v>1512</v>
      </c>
      <c r="G3031" s="40" t="s">
        <v>1012</v>
      </c>
      <c r="H3031" s="7" t="s">
        <v>1711</v>
      </c>
      <c r="I3031" s="260">
        <v>330</v>
      </c>
      <c r="J3031" s="260">
        <v>14837.236363636364</v>
      </c>
      <c r="K3031" s="38">
        <f t="shared" si="172"/>
        <v>4896288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6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1743</v>
      </c>
      <c r="E3032" s="193">
        <v>41025</v>
      </c>
      <c r="F3032" s="40" t="s">
        <v>1528</v>
      </c>
      <c r="G3032" s="40" t="s">
        <v>1012</v>
      </c>
      <c r="H3032" s="7" t="s">
        <v>1711</v>
      </c>
      <c r="I3032" s="260">
        <v>220</v>
      </c>
      <c r="J3032" s="260">
        <v>15789.945454545454</v>
      </c>
      <c r="K3032" s="38">
        <f t="shared" si="172"/>
        <v>3473788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6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1743</v>
      </c>
      <c r="E3033" s="193">
        <v>41025</v>
      </c>
      <c r="F3033" s="40" t="s">
        <v>1540</v>
      </c>
      <c r="G3033" s="40" t="s">
        <v>1012</v>
      </c>
      <c r="H3033" s="7" t="s">
        <v>1711</v>
      </c>
      <c r="I3033" s="260">
        <v>486</v>
      </c>
      <c r="J3033" s="260">
        <v>18492.41769547325</v>
      </c>
      <c r="K3033" s="38">
        <f t="shared" si="172"/>
        <v>8987315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6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1743</v>
      </c>
      <c r="E3034" s="193">
        <v>41025</v>
      </c>
      <c r="F3034" s="40" t="s">
        <v>1515</v>
      </c>
      <c r="G3034" s="40" t="s">
        <v>1012</v>
      </c>
      <c r="H3034" s="7" t="s">
        <v>1711</v>
      </c>
      <c r="I3034" s="260">
        <v>391</v>
      </c>
      <c r="J3034" s="260">
        <v>15985.74936061381</v>
      </c>
      <c r="K3034" s="38">
        <f t="shared" si="172"/>
        <v>6250428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6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1743</v>
      </c>
      <c r="E3035" s="193">
        <v>41025</v>
      </c>
      <c r="F3035" s="40" t="s">
        <v>1534</v>
      </c>
      <c r="G3035" s="40" t="s">
        <v>1012</v>
      </c>
      <c r="H3035" s="7" t="s">
        <v>1711</v>
      </c>
      <c r="I3035" s="260">
        <v>339</v>
      </c>
      <c r="J3035" s="260">
        <v>25321.345132743361</v>
      </c>
      <c r="K3035" s="38">
        <f t="shared" si="172"/>
        <v>8583936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6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1743</v>
      </c>
      <c r="E3036" s="193">
        <v>41025</v>
      </c>
      <c r="F3036" s="40" t="s">
        <v>1518</v>
      </c>
      <c r="G3036" s="40" t="s">
        <v>1012</v>
      </c>
      <c r="H3036" s="7" t="s">
        <v>1711</v>
      </c>
      <c r="I3036" s="260">
        <v>366</v>
      </c>
      <c r="J3036" s="260">
        <v>18983.964480874318</v>
      </c>
      <c r="K3036" s="38">
        <f t="shared" si="172"/>
        <v>6948131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6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41025</v>
      </c>
      <c r="D3037" s="37" t="s">
        <v>1743</v>
      </c>
      <c r="E3037" s="193">
        <v>41025</v>
      </c>
      <c r="F3037" s="40" t="s">
        <v>1525</v>
      </c>
      <c r="G3037" s="40" t="s">
        <v>1012</v>
      </c>
      <c r="H3037" s="7" t="s">
        <v>1711</v>
      </c>
      <c r="I3037" s="260">
        <v>265</v>
      </c>
      <c r="J3037" s="260">
        <v>12696.611320754717</v>
      </c>
      <c r="K3037" s="38">
        <f t="shared" si="172"/>
        <v>3364602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6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41025</v>
      </c>
      <c r="D3038" s="37" t="s">
        <v>1743</v>
      </c>
      <c r="E3038" s="193">
        <v>41025</v>
      </c>
      <c r="F3038" s="40" t="s">
        <v>1526</v>
      </c>
      <c r="G3038" s="40" t="s">
        <v>1012</v>
      </c>
      <c r="H3038" s="7" t="s">
        <v>1711</v>
      </c>
      <c r="I3038" s="260">
        <v>460</v>
      </c>
      <c r="J3038" s="260">
        <v>21416.628260869566</v>
      </c>
      <c r="K3038" s="38">
        <f t="shared" si="172"/>
        <v>9851649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6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1743</v>
      </c>
      <c r="E3039" s="193">
        <v>41028</v>
      </c>
      <c r="F3039" s="40" t="s">
        <v>1548</v>
      </c>
      <c r="G3039" s="40" t="s">
        <v>1570</v>
      </c>
      <c r="H3039" s="7" t="s">
        <v>1711</v>
      </c>
      <c r="I3039" s="260">
        <v>250</v>
      </c>
      <c r="J3039" s="260">
        <v>19934.964</v>
      </c>
      <c r="K3039" s="38">
        <f t="shared" si="172"/>
        <v>4983741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6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1743</v>
      </c>
      <c r="E3040" s="193">
        <v>41028</v>
      </c>
      <c r="F3040" s="40" t="s">
        <v>1517</v>
      </c>
      <c r="G3040" s="40" t="s">
        <v>1570</v>
      </c>
      <c r="H3040" s="7" t="s">
        <v>1711</v>
      </c>
      <c r="I3040" s="260">
        <v>450</v>
      </c>
      <c r="J3040" s="260">
        <v>10786.631111111112</v>
      </c>
      <c r="K3040" s="38">
        <f t="shared" si="172"/>
        <v>4853984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6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1743</v>
      </c>
      <c r="E3041" s="193">
        <v>41028</v>
      </c>
      <c r="F3041" s="40" t="s">
        <v>1542</v>
      </c>
      <c r="G3041" s="40" t="s">
        <v>1570</v>
      </c>
      <c r="H3041" s="7" t="s">
        <v>1711</v>
      </c>
      <c r="I3041" s="260">
        <v>180</v>
      </c>
      <c r="J3041" s="260">
        <v>10943.633333333333</v>
      </c>
      <c r="K3041" s="38">
        <f t="shared" si="172"/>
        <v>1969854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6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1743</v>
      </c>
      <c r="E3042" s="193">
        <v>41028</v>
      </c>
      <c r="F3042" s="40" t="s">
        <v>1517</v>
      </c>
      <c r="G3042" s="40" t="s">
        <v>1570</v>
      </c>
      <c r="H3042" s="7" t="s">
        <v>1711</v>
      </c>
      <c r="I3042" s="260">
        <v>879</v>
      </c>
      <c r="J3042" s="260">
        <v>12036.96473265074</v>
      </c>
      <c r="K3042" s="38">
        <f t="shared" si="172"/>
        <v>10580492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6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1743</v>
      </c>
      <c r="E3043" s="193">
        <v>41028</v>
      </c>
      <c r="F3043" s="40" t="s">
        <v>1544</v>
      </c>
      <c r="G3043" s="40" t="s">
        <v>1570</v>
      </c>
      <c r="H3043" s="7" t="s">
        <v>1711</v>
      </c>
      <c r="I3043" s="260">
        <v>506</v>
      </c>
      <c r="J3043" s="260">
        <v>12036.96442687747</v>
      </c>
      <c r="K3043" s="38">
        <f t="shared" si="172"/>
        <v>6090704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6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1743</v>
      </c>
      <c r="E3044" s="193">
        <v>41028</v>
      </c>
      <c r="F3044" s="40" t="s">
        <v>1545</v>
      </c>
      <c r="G3044" s="40" t="s">
        <v>1570</v>
      </c>
      <c r="H3044" s="7" t="s">
        <v>1711</v>
      </c>
      <c r="I3044" s="260">
        <v>793</v>
      </c>
      <c r="J3044" s="260">
        <v>12779.315258511981</v>
      </c>
      <c r="K3044" s="38">
        <f t="shared" si="172"/>
        <v>10133997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6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1743</v>
      </c>
      <c r="E3045" s="193">
        <v>41028</v>
      </c>
      <c r="F3045" s="40" t="s">
        <v>1546</v>
      </c>
      <c r="G3045" s="40" t="s">
        <v>1570</v>
      </c>
      <c r="H3045" s="7" t="s">
        <v>1711</v>
      </c>
      <c r="I3045" s="260">
        <v>860</v>
      </c>
      <c r="J3045" s="260">
        <v>16303.866279069767</v>
      </c>
      <c r="K3045" s="38">
        <f t="shared" si="172"/>
        <v>14021325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6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1743</v>
      </c>
      <c r="E3046" s="193">
        <v>41028</v>
      </c>
      <c r="F3046" s="40" t="s">
        <v>1547</v>
      </c>
      <c r="G3046" s="40" t="s">
        <v>1570</v>
      </c>
      <c r="H3046" s="7" t="s">
        <v>1711</v>
      </c>
      <c r="I3046" s="260">
        <v>356</v>
      </c>
      <c r="J3046" s="260">
        <v>11635.966292134832</v>
      </c>
      <c r="K3046" s="38">
        <f t="shared" si="172"/>
        <v>4142404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6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1743</v>
      </c>
      <c r="E3047" s="193">
        <v>41028</v>
      </c>
      <c r="F3047" s="40" t="s">
        <v>1544</v>
      </c>
      <c r="G3047" s="40" t="s">
        <v>1570</v>
      </c>
      <c r="H3047" s="7" t="s">
        <v>1711</v>
      </c>
      <c r="I3047" s="260">
        <v>350</v>
      </c>
      <c r="J3047" s="260">
        <v>12036.965714285714</v>
      </c>
      <c r="K3047" s="38">
        <f t="shared" si="172"/>
        <v>4212938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6" t="str">
        <f>IF(B3048&lt;&gt;"",IF(AND(B3048&gt;=_TM1,B3048&lt;=_TM2,OR(TH!L3048="1111",TH!M3048="1111")),TH!D3048,""),"")</f>
        <v/>
      </c>
      <c r="B3048" s="36">
        <f t="shared" si="170"/>
        <v>4</v>
      </c>
      <c r="C3048" s="37">
        <f t="shared" si="171"/>
        <v>41028</v>
      </c>
      <c r="D3048" s="37" t="s">
        <v>1743</v>
      </c>
      <c r="E3048" s="193">
        <v>41028</v>
      </c>
      <c r="F3048" s="40" t="s">
        <v>1545</v>
      </c>
      <c r="G3048" s="40" t="s">
        <v>1570</v>
      </c>
      <c r="H3048" s="7" t="s">
        <v>1711</v>
      </c>
      <c r="I3048" s="260">
        <v>452</v>
      </c>
      <c r="J3048" s="260">
        <v>12761.703539823009</v>
      </c>
      <c r="K3048" s="38">
        <f t="shared" si="172"/>
        <v>5768290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6" t="str">
        <f>IF(B3049&lt;&gt;"",IF(AND(B3049&gt;=_TM1,B3049&lt;=_TM2,OR(TH!L3049="1111",TH!M3049="1111")),TH!D3049,""),"")</f>
        <v/>
      </c>
      <c r="B3049" s="36">
        <f t="shared" si="170"/>
        <v>4</v>
      </c>
      <c r="C3049" s="37">
        <f t="shared" si="171"/>
        <v>41028</v>
      </c>
      <c r="D3049" s="37" t="s">
        <v>1743</v>
      </c>
      <c r="E3049" s="193">
        <v>41028</v>
      </c>
      <c r="F3049" s="40" t="s">
        <v>1546</v>
      </c>
      <c r="G3049" s="40" t="s">
        <v>1570</v>
      </c>
      <c r="H3049" s="7" t="s">
        <v>1711</v>
      </c>
      <c r="I3049" s="260">
        <v>972</v>
      </c>
      <c r="J3049" s="260">
        <v>16303.866255144032</v>
      </c>
      <c r="K3049" s="38">
        <f t="shared" si="172"/>
        <v>15847358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6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41031</v>
      </c>
      <c r="D3050" s="37" t="s">
        <v>1743</v>
      </c>
      <c r="E3050" s="193">
        <v>41031</v>
      </c>
      <c r="F3050" s="40" t="s">
        <v>1209</v>
      </c>
      <c r="G3050" s="40" t="s">
        <v>981</v>
      </c>
      <c r="H3050" s="7" t="s">
        <v>1711</v>
      </c>
      <c r="I3050" s="260">
        <v>200</v>
      </c>
      <c r="J3050" s="260">
        <v>18328.965</v>
      </c>
      <c r="K3050" s="38">
        <f t="shared" si="172"/>
        <v>3665793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6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41031</v>
      </c>
      <c r="D3051" s="37" t="s">
        <v>1743</v>
      </c>
      <c r="E3051" s="193">
        <v>41031</v>
      </c>
      <c r="F3051" s="40" t="s">
        <v>1234</v>
      </c>
      <c r="G3051" s="40" t="s">
        <v>981</v>
      </c>
      <c r="H3051" s="7" t="s">
        <v>1711</v>
      </c>
      <c r="I3051" s="260">
        <v>100</v>
      </c>
      <c r="J3051" s="260">
        <v>13257.41</v>
      </c>
      <c r="K3051" s="38">
        <f t="shared" si="172"/>
        <v>1325741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6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41032</v>
      </c>
      <c r="D3052" s="37" t="s">
        <v>1743</v>
      </c>
      <c r="E3052" s="193">
        <v>41032</v>
      </c>
      <c r="F3052" s="40" t="s">
        <v>1208</v>
      </c>
      <c r="G3052" s="40" t="s">
        <v>983</v>
      </c>
      <c r="H3052" s="7" t="s">
        <v>1711</v>
      </c>
      <c r="I3052" s="260">
        <v>317</v>
      </c>
      <c r="J3052" s="260">
        <v>14427.391167192429</v>
      </c>
      <c r="K3052" s="38">
        <f t="shared" si="172"/>
        <v>4573483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6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1743</v>
      </c>
      <c r="E3053" s="193">
        <v>41033</v>
      </c>
      <c r="F3053" s="40" t="s">
        <v>1151</v>
      </c>
      <c r="G3053" s="40" t="s">
        <v>984</v>
      </c>
      <c r="H3053" s="7" t="s">
        <v>1711</v>
      </c>
      <c r="I3053" s="260">
        <v>305</v>
      </c>
      <c r="J3053" s="260">
        <v>2160.4885245901642</v>
      </c>
      <c r="K3053" s="38">
        <f t="shared" si="172"/>
        <v>658949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6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1743</v>
      </c>
      <c r="E3054" s="193">
        <v>41033</v>
      </c>
      <c r="F3054" s="40" t="s">
        <v>1207</v>
      </c>
      <c r="G3054" s="40" t="s">
        <v>984</v>
      </c>
      <c r="H3054" s="7" t="s">
        <v>1711</v>
      </c>
      <c r="I3054" s="260">
        <v>188</v>
      </c>
      <c r="J3054" s="260">
        <v>12864.090425531915</v>
      </c>
      <c r="K3054" s="38">
        <f t="shared" si="172"/>
        <v>2418449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6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1743</v>
      </c>
      <c r="E3055" s="193">
        <v>41033</v>
      </c>
      <c r="F3055" s="40" t="s">
        <v>1139</v>
      </c>
      <c r="G3055" s="40" t="s">
        <v>986</v>
      </c>
      <c r="H3055" s="7" t="s">
        <v>1711</v>
      </c>
      <c r="I3055" s="260">
        <v>897</v>
      </c>
      <c r="J3055" s="260">
        <v>5647.2497212931994</v>
      </c>
      <c r="K3055" s="38">
        <f t="shared" si="172"/>
        <v>5065583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6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1743</v>
      </c>
      <c r="E3056" s="193">
        <v>41033</v>
      </c>
      <c r="F3056" s="40" t="s">
        <v>1206</v>
      </c>
      <c r="G3056" s="40" t="s">
        <v>986</v>
      </c>
      <c r="H3056" s="7" t="s">
        <v>1711</v>
      </c>
      <c r="I3056" s="260">
        <v>287</v>
      </c>
      <c r="J3056" s="260">
        <v>7358.02787456446</v>
      </c>
      <c r="K3056" s="38">
        <f t="shared" si="172"/>
        <v>2111754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6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1743</v>
      </c>
      <c r="E3057" s="193">
        <v>41033</v>
      </c>
      <c r="F3057" s="40" t="s">
        <v>1205</v>
      </c>
      <c r="G3057" s="40" t="s">
        <v>986</v>
      </c>
      <c r="H3057" s="7" t="s">
        <v>1711</v>
      </c>
      <c r="I3057" s="260">
        <v>254</v>
      </c>
      <c r="J3057" s="260">
        <v>11635.964566929133</v>
      </c>
      <c r="K3057" s="38">
        <f t="shared" si="172"/>
        <v>2955535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6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41033</v>
      </c>
      <c r="D3058" s="37" t="s">
        <v>1743</v>
      </c>
      <c r="E3058" s="193">
        <v>41033</v>
      </c>
      <c r="F3058" s="40" t="s">
        <v>1138</v>
      </c>
      <c r="G3058" s="40" t="s">
        <v>986</v>
      </c>
      <c r="H3058" s="7" t="s">
        <v>1711</v>
      </c>
      <c r="I3058" s="260">
        <v>297</v>
      </c>
      <c r="J3058" s="260">
        <v>7747.3905723905727</v>
      </c>
      <c r="K3058" s="38">
        <f t="shared" si="172"/>
        <v>2300975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6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41033</v>
      </c>
      <c r="D3059" s="37" t="s">
        <v>1743</v>
      </c>
      <c r="E3059" s="193">
        <v>41033</v>
      </c>
      <c r="F3059" s="40" t="s">
        <v>1133</v>
      </c>
      <c r="G3059" s="40" t="s">
        <v>986</v>
      </c>
      <c r="H3059" s="7" t="s">
        <v>1711</v>
      </c>
      <c r="I3059" s="260">
        <v>80</v>
      </c>
      <c r="J3059" s="260">
        <v>13257.4125</v>
      </c>
      <c r="K3059" s="38">
        <f t="shared" si="172"/>
        <v>1060593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6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1743</v>
      </c>
      <c r="E3060" s="193">
        <v>41036</v>
      </c>
      <c r="F3060" s="40" t="s">
        <v>1204</v>
      </c>
      <c r="G3060" s="40" t="s">
        <v>987</v>
      </c>
      <c r="H3060" s="7" t="s">
        <v>1711</v>
      </c>
      <c r="I3060" s="260">
        <v>308</v>
      </c>
      <c r="J3060" s="260">
        <v>4628.1980519480521</v>
      </c>
      <c r="K3060" s="38">
        <f t="shared" si="172"/>
        <v>1425485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6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41036</v>
      </c>
      <c r="D3061" s="37" t="s">
        <v>1743</v>
      </c>
      <c r="E3061" s="193">
        <v>41036</v>
      </c>
      <c r="F3061" s="40" t="s">
        <v>988</v>
      </c>
      <c r="G3061" s="40" t="s">
        <v>987</v>
      </c>
      <c r="H3061" s="7" t="s">
        <v>1711</v>
      </c>
      <c r="I3061" s="260">
        <v>500</v>
      </c>
      <c r="J3061" s="260">
        <v>1316.124</v>
      </c>
      <c r="K3061" s="38">
        <f t="shared" si="172"/>
        <v>658062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6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41036</v>
      </c>
      <c r="D3062" s="37" t="s">
        <v>1743</v>
      </c>
      <c r="E3062" s="193">
        <v>41036</v>
      </c>
      <c r="F3062" s="40" t="s">
        <v>989</v>
      </c>
      <c r="G3062" s="40" t="s">
        <v>987</v>
      </c>
      <c r="H3062" s="7" t="s">
        <v>1711</v>
      </c>
      <c r="I3062" s="260">
        <v>5000</v>
      </c>
      <c r="J3062" s="260">
        <v>1316.7752</v>
      </c>
      <c r="K3062" s="38">
        <f t="shared" si="172"/>
        <v>6583876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6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41037</v>
      </c>
      <c r="D3063" s="37" t="s">
        <v>1743</v>
      </c>
      <c r="E3063" s="193">
        <v>41037</v>
      </c>
      <c r="F3063" s="40" t="s">
        <v>1155</v>
      </c>
      <c r="G3063" s="40" t="s">
        <v>990</v>
      </c>
      <c r="H3063" s="7" t="s">
        <v>1711</v>
      </c>
      <c r="I3063" s="260">
        <v>795</v>
      </c>
      <c r="J3063" s="260">
        <v>5737.2981132075474</v>
      </c>
      <c r="K3063" s="38">
        <f t="shared" si="172"/>
        <v>4561152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6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41037</v>
      </c>
      <c r="D3064" s="37" t="s">
        <v>1743</v>
      </c>
      <c r="E3064" s="193">
        <v>41037</v>
      </c>
      <c r="F3064" s="40" t="s">
        <v>1572</v>
      </c>
      <c r="G3064" s="40" t="s">
        <v>1571</v>
      </c>
      <c r="H3064" s="7" t="s">
        <v>1711</v>
      </c>
      <c r="I3064" s="260">
        <v>503</v>
      </c>
      <c r="J3064" s="260">
        <v>5469.2206759443343</v>
      </c>
      <c r="K3064" s="38">
        <f t="shared" si="172"/>
        <v>2751018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6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41039</v>
      </c>
      <c r="D3065" s="37" t="s">
        <v>1743</v>
      </c>
      <c r="E3065" s="193">
        <v>41039</v>
      </c>
      <c r="F3065" s="40" t="s">
        <v>1203</v>
      </c>
      <c r="G3065" s="40" t="s">
        <v>992</v>
      </c>
      <c r="H3065" s="7" t="s">
        <v>1711</v>
      </c>
      <c r="I3065" s="260">
        <v>300</v>
      </c>
      <c r="J3065" s="260">
        <v>6115.9666666666662</v>
      </c>
      <c r="K3065" s="38">
        <f t="shared" si="172"/>
        <v>1834790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6" t="str">
        <f>IF(B3066&lt;&gt;"",IF(AND(B3066&gt;=_TM1,B3066&lt;=_TM2,OR(TH!L3066="1111",TH!M3066="1111")),TH!D3066,""),"")</f>
        <v/>
      </c>
      <c r="B3066" s="36">
        <f t="shared" si="170"/>
        <v>5</v>
      </c>
      <c r="C3066" s="37">
        <f t="shared" si="171"/>
        <v>41041</v>
      </c>
      <c r="D3066" s="37" t="s">
        <v>1743</v>
      </c>
      <c r="E3066" s="193">
        <v>41041</v>
      </c>
      <c r="F3066" s="40" t="s">
        <v>1176</v>
      </c>
      <c r="G3066" s="40" t="s">
        <v>993</v>
      </c>
      <c r="H3066" s="7" t="s">
        <v>1711</v>
      </c>
      <c r="I3066" s="260">
        <v>1025</v>
      </c>
      <c r="J3066" s="260">
        <v>6506.8429268292684</v>
      </c>
      <c r="K3066" s="38">
        <f t="shared" si="172"/>
        <v>6669514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6" t="str">
        <f>IF(B3067&lt;&gt;"",IF(AND(B3067&gt;=_TM1,B3067&lt;=_TM2,OR(TH!L3067="1111",TH!M3067="1111")),TH!D3067,""),"")</f>
        <v/>
      </c>
      <c r="B3067" s="36">
        <f t="shared" si="170"/>
        <v>5</v>
      </c>
      <c r="C3067" s="37">
        <f t="shared" si="171"/>
        <v>41041</v>
      </c>
      <c r="D3067" s="37" t="s">
        <v>1743</v>
      </c>
      <c r="E3067" s="193">
        <v>41041</v>
      </c>
      <c r="F3067" s="40" t="s">
        <v>1138</v>
      </c>
      <c r="G3067" s="40" t="s">
        <v>995</v>
      </c>
      <c r="H3067" s="7" t="s">
        <v>1711</v>
      </c>
      <c r="I3067" s="260">
        <v>27</v>
      </c>
      <c r="J3067" s="260">
        <v>8702.2962962962956</v>
      </c>
      <c r="K3067" s="38">
        <f t="shared" si="172"/>
        <v>234962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6" t="str">
        <f>IF(B3068&lt;&gt;"",IF(AND(B3068&gt;=_TM1,B3068&lt;=_TM2,OR(TH!L3068="1111",TH!M3068="1111")),TH!D3068,""),"")</f>
        <v/>
      </c>
      <c r="B3068" s="36">
        <f t="shared" ref="B3068:B3185" si="173">IF(C3068&lt;&gt;"",MONTH(C3068),"")</f>
        <v>5</v>
      </c>
      <c r="C3068" s="37">
        <f t="shared" ref="C3068:C3125" si="174">E3068</f>
        <v>41041</v>
      </c>
      <c r="D3068" s="37" t="s">
        <v>1743</v>
      </c>
      <c r="E3068" s="193">
        <v>41041</v>
      </c>
      <c r="F3068" s="40" t="s">
        <v>1120</v>
      </c>
      <c r="G3068" s="40" t="s">
        <v>995</v>
      </c>
      <c r="H3068" s="7" t="s">
        <v>1711</v>
      </c>
      <c r="I3068" s="260">
        <v>1350</v>
      </c>
      <c r="J3068" s="260">
        <v>4803.965185185185</v>
      </c>
      <c r="K3068" s="38">
        <f t="shared" ref="K3068:K3125" si="175">ROUND(I3068*J3068,0)</f>
        <v>6485353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6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41041</v>
      </c>
      <c r="D3069" s="37" t="s">
        <v>1743</v>
      </c>
      <c r="E3069" s="193">
        <v>41041</v>
      </c>
      <c r="F3069" s="40" t="s">
        <v>1135</v>
      </c>
      <c r="G3069" s="40" t="s">
        <v>995</v>
      </c>
      <c r="H3069" s="7" t="s">
        <v>1711</v>
      </c>
      <c r="I3069" s="260">
        <v>200</v>
      </c>
      <c r="J3069" s="260">
        <v>8841.4650000000001</v>
      </c>
      <c r="K3069" s="38">
        <f t="shared" si="175"/>
        <v>1768293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6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41041</v>
      </c>
      <c r="D3070" s="37" t="s">
        <v>1743</v>
      </c>
      <c r="E3070" s="193">
        <v>41041</v>
      </c>
      <c r="F3070" s="40" t="s">
        <v>1133</v>
      </c>
      <c r="G3070" s="40" t="s">
        <v>995</v>
      </c>
      <c r="H3070" s="7" t="s">
        <v>1711</v>
      </c>
      <c r="I3070" s="260">
        <v>89</v>
      </c>
      <c r="J3070" s="260">
        <v>13257.404494382023</v>
      </c>
      <c r="K3070" s="38">
        <f t="shared" si="175"/>
        <v>1179909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6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1743</v>
      </c>
      <c r="E3071" s="193">
        <v>41045</v>
      </c>
      <c r="F3071" s="40" t="s">
        <v>1202</v>
      </c>
      <c r="G3071" s="40" t="s">
        <v>996</v>
      </c>
      <c r="H3071" s="7" t="s">
        <v>1711</v>
      </c>
      <c r="I3071" s="260">
        <v>451</v>
      </c>
      <c r="J3071" s="260">
        <v>7281.5875831485591</v>
      </c>
      <c r="K3071" s="38">
        <f t="shared" si="175"/>
        <v>3283996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6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41045</v>
      </c>
      <c r="D3072" s="37" t="s">
        <v>1743</v>
      </c>
      <c r="E3072" s="193">
        <v>41045</v>
      </c>
      <c r="F3072" s="40" t="s">
        <v>1072</v>
      </c>
      <c r="G3072" s="40" t="s">
        <v>996</v>
      </c>
      <c r="H3072" s="7" t="s">
        <v>1711</v>
      </c>
      <c r="I3072" s="260">
        <v>783</v>
      </c>
      <c r="J3072" s="260">
        <v>6586.6219667943806</v>
      </c>
      <c r="K3072" s="38">
        <f t="shared" si="175"/>
        <v>5157325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6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41045</v>
      </c>
      <c r="D3073" s="37" t="s">
        <v>1743</v>
      </c>
      <c r="E3073" s="193">
        <v>41045</v>
      </c>
      <c r="F3073" s="40" t="s">
        <v>1201</v>
      </c>
      <c r="G3073" s="40" t="s">
        <v>996</v>
      </c>
      <c r="H3073" s="7" t="s">
        <v>1711</v>
      </c>
      <c r="I3073" s="260">
        <v>1200</v>
      </c>
      <c r="J3073" s="260">
        <v>1490.34</v>
      </c>
      <c r="K3073" s="38">
        <f t="shared" si="175"/>
        <v>1788408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6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1743</v>
      </c>
      <c r="E3074" s="193">
        <v>41047</v>
      </c>
      <c r="F3074" s="40" t="s">
        <v>1200</v>
      </c>
      <c r="G3074" s="40" t="s">
        <v>997</v>
      </c>
      <c r="H3074" s="7" t="s">
        <v>1711</v>
      </c>
      <c r="I3074" s="260">
        <v>100</v>
      </c>
      <c r="J3074" s="260">
        <v>53956.87</v>
      </c>
      <c r="K3074" s="38">
        <f t="shared" si="175"/>
        <v>5395687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6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1743</v>
      </c>
      <c r="E3075" s="193">
        <v>41047</v>
      </c>
      <c r="F3075" s="40" t="s">
        <v>1199</v>
      </c>
      <c r="G3075" s="40" t="s">
        <v>997</v>
      </c>
      <c r="H3075" s="7" t="s">
        <v>1711</v>
      </c>
      <c r="I3075" s="260">
        <v>97</v>
      </c>
      <c r="J3075" s="260">
        <v>23661.969072164949</v>
      </c>
      <c r="K3075" s="38">
        <f t="shared" si="175"/>
        <v>2295211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6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1743</v>
      </c>
      <c r="E3076" s="193">
        <v>41047</v>
      </c>
      <c r="F3076" s="40" t="s">
        <v>1131</v>
      </c>
      <c r="G3076" s="40" t="s">
        <v>998</v>
      </c>
      <c r="H3076" s="7" t="s">
        <v>1711</v>
      </c>
      <c r="I3076" s="260">
        <v>100</v>
      </c>
      <c r="J3076" s="260">
        <v>10593.97</v>
      </c>
      <c r="K3076" s="38">
        <f t="shared" si="175"/>
        <v>1059397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6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1743</v>
      </c>
      <c r="E3077" s="193">
        <v>41047</v>
      </c>
      <c r="F3077" s="40" t="s">
        <v>1198</v>
      </c>
      <c r="G3077" s="40" t="s">
        <v>998</v>
      </c>
      <c r="H3077" s="7" t="s">
        <v>1711</v>
      </c>
      <c r="I3077" s="260">
        <v>230</v>
      </c>
      <c r="J3077" s="260">
        <v>8042.5565217391304</v>
      </c>
      <c r="K3077" s="38">
        <f t="shared" si="175"/>
        <v>1849788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6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41047</v>
      </c>
      <c r="D3078" s="37" t="s">
        <v>1743</v>
      </c>
      <c r="E3078" s="193">
        <v>41047</v>
      </c>
      <c r="F3078" s="40" t="s">
        <v>1197</v>
      </c>
      <c r="G3078" s="40" t="s">
        <v>998</v>
      </c>
      <c r="H3078" s="7" t="s">
        <v>1711</v>
      </c>
      <c r="I3078" s="260">
        <v>328</v>
      </c>
      <c r="J3078" s="260">
        <v>12036.966463414634</v>
      </c>
      <c r="K3078" s="38">
        <f t="shared" si="175"/>
        <v>3948125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6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41047</v>
      </c>
      <c r="D3079" s="37" t="s">
        <v>1743</v>
      </c>
      <c r="E3079" s="193">
        <v>41047</v>
      </c>
      <c r="F3079" s="40" t="s">
        <v>1197</v>
      </c>
      <c r="G3079" s="40" t="s">
        <v>998</v>
      </c>
      <c r="H3079" s="7" t="s">
        <v>1711</v>
      </c>
      <c r="I3079" s="260">
        <v>505</v>
      </c>
      <c r="J3079" s="260">
        <v>15979.251485148516</v>
      </c>
      <c r="K3079" s="38">
        <f t="shared" si="175"/>
        <v>8069522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6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1743</v>
      </c>
      <c r="E3080" s="193">
        <v>41051</v>
      </c>
      <c r="F3080" s="40" t="s">
        <v>1196</v>
      </c>
      <c r="G3080" s="40" t="s">
        <v>1000</v>
      </c>
      <c r="H3080" s="7" t="s">
        <v>1711</v>
      </c>
      <c r="I3080" s="260">
        <v>327</v>
      </c>
      <c r="J3080" s="260">
        <v>3643.9235474006118</v>
      </c>
      <c r="K3080" s="38">
        <f t="shared" si="175"/>
        <v>1191563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6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1743</v>
      </c>
      <c r="E3081" s="193">
        <v>41051</v>
      </c>
      <c r="F3081" s="40" t="s">
        <v>1195</v>
      </c>
      <c r="G3081" s="40" t="s">
        <v>1000</v>
      </c>
      <c r="H3081" s="7" t="s">
        <v>1711</v>
      </c>
      <c r="I3081" s="260">
        <v>317</v>
      </c>
      <c r="J3081" s="260">
        <v>5609.5993690851737</v>
      </c>
      <c r="K3081" s="38">
        <f t="shared" si="175"/>
        <v>1778243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6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1743</v>
      </c>
      <c r="E3082" s="193">
        <v>41051</v>
      </c>
      <c r="F3082" s="40" t="s">
        <v>1194</v>
      </c>
      <c r="G3082" s="40" t="s">
        <v>1000</v>
      </c>
      <c r="H3082" s="7" t="s">
        <v>1711</v>
      </c>
      <c r="I3082" s="260">
        <v>2040</v>
      </c>
      <c r="J3082" s="260">
        <v>6848.2029411764706</v>
      </c>
      <c r="K3082" s="38">
        <f t="shared" si="175"/>
        <v>13970334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6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1743</v>
      </c>
      <c r="E3083" s="193">
        <v>41051</v>
      </c>
      <c r="F3083" s="40" t="s">
        <v>1193</v>
      </c>
      <c r="G3083" s="40" t="s">
        <v>1001</v>
      </c>
      <c r="H3083" s="7" t="s">
        <v>1711</v>
      </c>
      <c r="I3083" s="260">
        <v>492</v>
      </c>
      <c r="J3083" s="260">
        <v>8744.6890243902435</v>
      </c>
      <c r="K3083" s="38">
        <f t="shared" si="175"/>
        <v>4302387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6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41051</v>
      </c>
      <c r="D3084" s="37" t="s">
        <v>1743</v>
      </c>
      <c r="E3084" s="193">
        <v>41051</v>
      </c>
      <c r="F3084" s="40" t="s">
        <v>1192</v>
      </c>
      <c r="G3084" s="40" t="s">
        <v>1001</v>
      </c>
      <c r="H3084" s="7" t="s">
        <v>1711</v>
      </c>
      <c r="I3084" s="260">
        <v>500</v>
      </c>
      <c r="J3084" s="260">
        <v>9577.9660000000003</v>
      </c>
      <c r="K3084" s="38">
        <f t="shared" si="175"/>
        <v>4788983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6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41051</v>
      </c>
      <c r="D3085" s="37" t="s">
        <v>1743</v>
      </c>
      <c r="E3085" s="193">
        <v>41051</v>
      </c>
      <c r="F3085" s="40" t="s">
        <v>1191</v>
      </c>
      <c r="G3085" s="40" t="s">
        <v>1001</v>
      </c>
      <c r="H3085" s="7" t="s">
        <v>1711</v>
      </c>
      <c r="I3085" s="260">
        <v>982</v>
      </c>
      <c r="J3085" s="260">
        <v>10582.739307535641</v>
      </c>
      <c r="K3085" s="38">
        <f t="shared" si="175"/>
        <v>10392250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6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1743</v>
      </c>
      <c r="E3086" s="193">
        <v>41053</v>
      </c>
      <c r="F3086" s="40" t="s">
        <v>1189</v>
      </c>
      <c r="G3086" s="40" t="s">
        <v>1003</v>
      </c>
      <c r="H3086" s="7" t="s">
        <v>1711</v>
      </c>
      <c r="I3086" s="260">
        <v>299</v>
      </c>
      <c r="J3086" s="260">
        <v>5908.6555183946484</v>
      </c>
      <c r="K3086" s="38">
        <f t="shared" si="175"/>
        <v>1766688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6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1743</v>
      </c>
      <c r="E3087" s="193">
        <v>41053</v>
      </c>
      <c r="F3087" s="40" t="s">
        <v>1190</v>
      </c>
      <c r="G3087" s="40" t="s">
        <v>1003</v>
      </c>
      <c r="H3087" s="7" t="s">
        <v>1711</v>
      </c>
      <c r="I3087" s="260">
        <v>296</v>
      </c>
      <c r="J3087" s="260">
        <v>6740.5135135135133</v>
      </c>
      <c r="K3087" s="38">
        <f t="shared" si="175"/>
        <v>1995192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6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1743</v>
      </c>
      <c r="E3088" s="193">
        <v>41053</v>
      </c>
      <c r="F3088" s="40" t="s">
        <v>1188</v>
      </c>
      <c r="G3088" s="40" t="s">
        <v>1004</v>
      </c>
      <c r="H3088" s="7" t="s">
        <v>1711</v>
      </c>
      <c r="I3088" s="260">
        <v>484</v>
      </c>
      <c r="J3088" s="260">
        <v>17610.105371900827</v>
      </c>
      <c r="K3088" s="38">
        <f t="shared" si="175"/>
        <v>8523291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6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1743</v>
      </c>
      <c r="E3089" s="193">
        <v>41053</v>
      </c>
      <c r="F3089" s="40" t="s">
        <v>1187</v>
      </c>
      <c r="G3089" s="40" t="s">
        <v>1005</v>
      </c>
      <c r="H3089" s="7" t="s">
        <v>1711</v>
      </c>
      <c r="I3089" s="260">
        <v>850</v>
      </c>
      <c r="J3089" s="260">
        <v>20302.964705882354</v>
      </c>
      <c r="K3089" s="38">
        <f t="shared" si="175"/>
        <v>17257520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6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41053</v>
      </c>
      <c r="D3090" s="37" t="s">
        <v>1743</v>
      </c>
      <c r="E3090" s="193">
        <v>41053</v>
      </c>
      <c r="F3090" s="40" t="s">
        <v>1186</v>
      </c>
      <c r="G3090" s="40" t="s">
        <v>1005</v>
      </c>
      <c r="H3090" s="7" t="s">
        <v>1711</v>
      </c>
      <c r="I3090" s="260">
        <v>450</v>
      </c>
      <c r="J3090" s="260">
        <v>13257.408888888889</v>
      </c>
      <c r="K3090" s="38">
        <f t="shared" si="175"/>
        <v>5965834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6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41053</v>
      </c>
      <c r="D3091" s="37" t="s">
        <v>1743</v>
      </c>
      <c r="E3091" s="193">
        <v>41053</v>
      </c>
      <c r="F3091" s="40" t="s">
        <v>1185</v>
      </c>
      <c r="G3091" s="40" t="s">
        <v>1005</v>
      </c>
      <c r="H3091" s="7" t="s">
        <v>1711</v>
      </c>
      <c r="I3091" s="260">
        <v>450</v>
      </c>
      <c r="J3091" s="260">
        <v>21421.444444444445</v>
      </c>
      <c r="K3091" s="38">
        <f t="shared" si="175"/>
        <v>9639650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6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1743</v>
      </c>
      <c r="E3092" s="193">
        <v>41059</v>
      </c>
      <c r="F3092" s="40" t="s">
        <v>1172</v>
      </c>
      <c r="G3092" s="40" t="s">
        <v>1011</v>
      </c>
      <c r="H3092" s="7" t="s">
        <v>1711</v>
      </c>
      <c r="I3092" s="260">
        <v>1000</v>
      </c>
      <c r="J3092" s="260">
        <v>6985.4650000000001</v>
      </c>
      <c r="K3092" s="38">
        <f t="shared" si="175"/>
        <v>6985465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6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1743</v>
      </c>
      <c r="E3093" s="193">
        <v>41059</v>
      </c>
      <c r="F3093" s="40" t="s">
        <v>1183</v>
      </c>
      <c r="G3093" s="40" t="s">
        <v>1011</v>
      </c>
      <c r="H3093" s="7" t="s">
        <v>1711</v>
      </c>
      <c r="I3093" s="260">
        <v>990</v>
      </c>
      <c r="J3093" s="260">
        <v>6607.4191919191917</v>
      </c>
      <c r="K3093" s="38">
        <f t="shared" si="175"/>
        <v>6541345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6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1743</v>
      </c>
      <c r="E3094" s="193">
        <v>41059</v>
      </c>
      <c r="F3094" s="40" t="s">
        <v>1501</v>
      </c>
      <c r="G3094" s="40" t="s">
        <v>1012</v>
      </c>
      <c r="H3094" s="7" t="s">
        <v>1711</v>
      </c>
      <c r="I3094" s="260">
        <v>1</v>
      </c>
      <c r="J3094" s="260">
        <v>5775</v>
      </c>
      <c r="K3094" s="38">
        <f t="shared" si="175"/>
        <v>5775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6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1743</v>
      </c>
      <c r="E3095" s="193">
        <v>41059</v>
      </c>
      <c r="F3095" s="40" t="s">
        <v>1535</v>
      </c>
      <c r="G3095" s="40" t="s">
        <v>1012</v>
      </c>
      <c r="H3095" s="7" t="s">
        <v>1711</v>
      </c>
      <c r="I3095" s="260">
        <v>1</v>
      </c>
      <c r="J3095" s="260">
        <v>5775</v>
      </c>
      <c r="K3095" s="38">
        <f t="shared" si="175"/>
        <v>5775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6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1743</v>
      </c>
      <c r="E3096" s="193">
        <v>41059</v>
      </c>
      <c r="F3096" s="40" t="s">
        <v>1499</v>
      </c>
      <c r="G3096" s="40" t="s">
        <v>1012</v>
      </c>
      <c r="H3096" s="7" t="s">
        <v>1711</v>
      </c>
      <c r="I3096" s="260">
        <v>1</v>
      </c>
      <c r="J3096" s="260">
        <v>10289</v>
      </c>
      <c r="K3096" s="38">
        <f t="shared" si="175"/>
        <v>10289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6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1743</v>
      </c>
      <c r="E3097" s="193">
        <v>41059</v>
      </c>
      <c r="F3097" s="40" t="s">
        <v>1503</v>
      </c>
      <c r="G3097" s="40" t="s">
        <v>1012</v>
      </c>
      <c r="H3097" s="7" t="s">
        <v>1711</v>
      </c>
      <c r="I3097" s="260">
        <v>1</v>
      </c>
      <c r="J3097" s="260">
        <v>10289</v>
      </c>
      <c r="K3097" s="38">
        <f t="shared" si="175"/>
        <v>10289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6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1743</v>
      </c>
      <c r="E3098" s="193">
        <v>41059</v>
      </c>
      <c r="F3098" s="40" t="s">
        <v>1536</v>
      </c>
      <c r="G3098" s="40" t="s">
        <v>1012</v>
      </c>
      <c r="H3098" s="7" t="s">
        <v>1711</v>
      </c>
      <c r="I3098" s="260">
        <v>1</v>
      </c>
      <c r="J3098" s="260">
        <v>10289</v>
      </c>
      <c r="K3098" s="38">
        <f t="shared" si="175"/>
        <v>10289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6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1743</v>
      </c>
      <c r="E3099" s="193">
        <v>41059</v>
      </c>
      <c r="F3099" s="40" t="s">
        <v>1538</v>
      </c>
      <c r="G3099" s="40" t="s">
        <v>1012</v>
      </c>
      <c r="H3099" s="7" t="s">
        <v>1711</v>
      </c>
      <c r="I3099" s="260">
        <v>1</v>
      </c>
      <c r="J3099" s="260">
        <v>10289</v>
      </c>
      <c r="K3099" s="38">
        <f t="shared" si="175"/>
        <v>10289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6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1743</v>
      </c>
      <c r="E3100" s="193">
        <v>41059</v>
      </c>
      <c r="F3100" s="40" t="s">
        <v>1541</v>
      </c>
      <c r="G3100" s="40" t="s">
        <v>1012</v>
      </c>
      <c r="H3100" s="7" t="s">
        <v>1711</v>
      </c>
      <c r="I3100" s="260">
        <v>1</v>
      </c>
      <c r="J3100" s="260">
        <v>10289</v>
      </c>
      <c r="K3100" s="38">
        <f t="shared" si="175"/>
        <v>10289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6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1743</v>
      </c>
      <c r="E3101" s="193">
        <v>41059</v>
      </c>
      <c r="F3101" s="40" t="s">
        <v>1529</v>
      </c>
      <c r="G3101" s="40" t="s">
        <v>1012</v>
      </c>
      <c r="H3101" s="7" t="s">
        <v>1711</v>
      </c>
      <c r="I3101" s="260">
        <v>1</v>
      </c>
      <c r="J3101" s="260">
        <v>10289</v>
      </c>
      <c r="K3101" s="38">
        <f t="shared" si="175"/>
        <v>10289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6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1743</v>
      </c>
      <c r="E3102" s="193">
        <v>41059</v>
      </c>
      <c r="F3102" s="40" t="s">
        <v>1529</v>
      </c>
      <c r="G3102" s="40" t="s">
        <v>1012</v>
      </c>
      <c r="H3102" s="7" t="s">
        <v>1711</v>
      </c>
      <c r="I3102" s="260">
        <v>3</v>
      </c>
      <c r="J3102" s="260">
        <v>10192</v>
      </c>
      <c r="K3102" s="38">
        <f t="shared" si="175"/>
        <v>30576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6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1743</v>
      </c>
      <c r="E3103" s="193">
        <v>41059</v>
      </c>
      <c r="F3103" s="40" t="s">
        <v>1505</v>
      </c>
      <c r="G3103" s="40" t="s">
        <v>1012</v>
      </c>
      <c r="H3103" s="7" t="s">
        <v>1711</v>
      </c>
      <c r="I3103" s="260">
        <v>1</v>
      </c>
      <c r="J3103" s="260">
        <v>10289</v>
      </c>
      <c r="K3103" s="38">
        <f t="shared" si="175"/>
        <v>10289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6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1743</v>
      </c>
      <c r="E3104" s="193">
        <v>41059</v>
      </c>
      <c r="F3104" s="40" t="s">
        <v>1514</v>
      </c>
      <c r="G3104" s="40" t="s">
        <v>1012</v>
      </c>
      <c r="H3104" s="7" t="s">
        <v>1711</v>
      </c>
      <c r="I3104" s="260">
        <v>26</v>
      </c>
      <c r="J3104" s="260">
        <v>9124.9230769230762</v>
      </c>
      <c r="K3104" s="38">
        <f t="shared" si="175"/>
        <v>237248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6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1743</v>
      </c>
      <c r="E3105" s="193">
        <v>41059</v>
      </c>
      <c r="F3105" s="40" t="s">
        <v>1517</v>
      </c>
      <c r="G3105" s="40" t="s">
        <v>1012</v>
      </c>
      <c r="H3105" s="7" t="s">
        <v>1711</v>
      </c>
      <c r="I3105" s="260">
        <v>2</v>
      </c>
      <c r="J3105" s="260">
        <v>12037</v>
      </c>
      <c r="K3105" s="38">
        <f t="shared" si="175"/>
        <v>24074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6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1743</v>
      </c>
      <c r="E3106" s="193">
        <v>41059</v>
      </c>
      <c r="F3106" s="40" t="s">
        <v>1542</v>
      </c>
      <c r="G3106" s="40" t="s">
        <v>1012</v>
      </c>
      <c r="H3106" s="7" t="s">
        <v>1711</v>
      </c>
      <c r="I3106" s="260">
        <v>1</v>
      </c>
      <c r="J3106" s="260">
        <v>10682</v>
      </c>
      <c r="K3106" s="38">
        <f t="shared" si="175"/>
        <v>10682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6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1743</v>
      </c>
      <c r="E3107" s="193">
        <v>41059</v>
      </c>
      <c r="F3107" s="40" t="s">
        <v>1504</v>
      </c>
      <c r="G3107" s="40" t="s">
        <v>1012</v>
      </c>
      <c r="H3107" s="7" t="s">
        <v>1711</v>
      </c>
      <c r="I3107" s="260">
        <v>1</v>
      </c>
      <c r="J3107" s="260">
        <v>10289</v>
      </c>
      <c r="K3107" s="38">
        <f t="shared" si="175"/>
        <v>10289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6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1743</v>
      </c>
      <c r="E3108" s="193">
        <v>41059</v>
      </c>
      <c r="F3108" s="40" t="s">
        <v>1539</v>
      </c>
      <c r="G3108" s="40" t="s">
        <v>1012</v>
      </c>
      <c r="H3108" s="7" t="s">
        <v>1711</v>
      </c>
      <c r="I3108" s="260">
        <v>1</v>
      </c>
      <c r="J3108" s="260">
        <v>10289</v>
      </c>
      <c r="K3108" s="38">
        <f t="shared" si="175"/>
        <v>10289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6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1743</v>
      </c>
      <c r="E3109" s="193">
        <v>41059</v>
      </c>
      <c r="F3109" s="40" t="s">
        <v>1516</v>
      </c>
      <c r="G3109" s="40" t="s">
        <v>1012</v>
      </c>
      <c r="H3109" s="7" t="s">
        <v>1711</v>
      </c>
      <c r="I3109" s="260">
        <v>4</v>
      </c>
      <c r="J3109" s="260">
        <v>13257.5</v>
      </c>
      <c r="K3109" s="38">
        <f t="shared" si="175"/>
        <v>53030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6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1743</v>
      </c>
      <c r="E3110" s="193">
        <v>41059</v>
      </c>
      <c r="F3110" s="40" t="s">
        <v>1543</v>
      </c>
      <c r="G3110" s="40" t="s">
        <v>1012</v>
      </c>
      <c r="H3110" s="7" t="s">
        <v>1711</v>
      </c>
      <c r="I3110" s="260">
        <v>4</v>
      </c>
      <c r="J3110" s="260">
        <v>10682</v>
      </c>
      <c r="K3110" s="38">
        <f t="shared" si="175"/>
        <v>42728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6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1743</v>
      </c>
      <c r="E3111" s="193">
        <v>41059</v>
      </c>
      <c r="F3111" s="40" t="s">
        <v>1506</v>
      </c>
      <c r="G3111" s="40" t="s">
        <v>1012</v>
      </c>
      <c r="H3111" s="7" t="s">
        <v>1711</v>
      </c>
      <c r="I3111" s="260">
        <v>24</v>
      </c>
      <c r="J3111" s="260">
        <v>9700.9583333333339</v>
      </c>
      <c r="K3111" s="38">
        <f t="shared" si="175"/>
        <v>232823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6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1743</v>
      </c>
      <c r="E3112" s="193">
        <v>41059</v>
      </c>
      <c r="F3112" s="40" t="s">
        <v>1507</v>
      </c>
      <c r="G3112" s="40" t="s">
        <v>1012</v>
      </c>
      <c r="H3112" s="7" t="s">
        <v>1711</v>
      </c>
      <c r="I3112" s="260">
        <v>81</v>
      </c>
      <c r="J3112" s="260">
        <v>10662.604938271605</v>
      </c>
      <c r="K3112" s="38">
        <f t="shared" si="175"/>
        <v>863671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6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1743</v>
      </c>
      <c r="E3113" s="193">
        <v>41059</v>
      </c>
      <c r="F3113" s="40" t="s">
        <v>1502</v>
      </c>
      <c r="G3113" s="40" t="s">
        <v>1012</v>
      </c>
      <c r="H3113" s="7" t="s">
        <v>1711</v>
      </c>
      <c r="I3113" s="260">
        <v>1</v>
      </c>
      <c r="J3113" s="260">
        <v>10289</v>
      </c>
      <c r="K3113" s="38">
        <f t="shared" si="175"/>
        <v>10289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6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1743</v>
      </c>
      <c r="E3114" s="193">
        <v>41059</v>
      </c>
      <c r="F3114" s="40" t="s">
        <v>1510</v>
      </c>
      <c r="G3114" s="40" t="s">
        <v>1012</v>
      </c>
      <c r="H3114" s="7" t="s">
        <v>1711</v>
      </c>
      <c r="I3114" s="260">
        <v>5</v>
      </c>
      <c r="J3114" s="260">
        <v>10682</v>
      </c>
      <c r="K3114" s="38">
        <f t="shared" si="175"/>
        <v>53410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6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1743</v>
      </c>
      <c r="E3115" s="193">
        <v>41059</v>
      </c>
      <c r="F3115" s="40" t="s">
        <v>1508</v>
      </c>
      <c r="G3115" s="40" t="s">
        <v>1012</v>
      </c>
      <c r="H3115" s="7" t="s">
        <v>1711</v>
      </c>
      <c r="I3115" s="260">
        <v>57</v>
      </c>
      <c r="J3115" s="260">
        <v>13346.17543859649</v>
      </c>
      <c r="K3115" s="38">
        <f t="shared" si="175"/>
        <v>760732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6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1743</v>
      </c>
      <c r="E3116" s="193">
        <v>41059</v>
      </c>
      <c r="F3116" s="40" t="s">
        <v>1537</v>
      </c>
      <c r="G3116" s="40" t="s">
        <v>1012</v>
      </c>
      <c r="H3116" s="7" t="s">
        <v>1711</v>
      </c>
      <c r="I3116" s="260">
        <v>1</v>
      </c>
      <c r="J3116" s="260">
        <v>15637</v>
      </c>
      <c r="K3116" s="38">
        <f t="shared" si="175"/>
        <v>15637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6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1743</v>
      </c>
      <c r="E3117" s="193">
        <v>41059</v>
      </c>
      <c r="F3117" s="40" t="s">
        <v>1498</v>
      </c>
      <c r="G3117" s="40" t="s">
        <v>1012</v>
      </c>
      <c r="H3117" s="7" t="s">
        <v>1711</v>
      </c>
      <c r="I3117" s="260">
        <v>152</v>
      </c>
      <c r="J3117" s="260">
        <v>12485.322368421053</v>
      </c>
      <c r="K3117" s="38">
        <f t="shared" si="175"/>
        <v>1897769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6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1743</v>
      </c>
      <c r="E3118" s="193">
        <v>41059</v>
      </c>
      <c r="F3118" s="40" t="s">
        <v>1512</v>
      </c>
      <c r="G3118" s="40" t="s">
        <v>1012</v>
      </c>
      <c r="H3118" s="7" t="s">
        <v>1711</v>
      </c>
      <c r="I3118" s="260">
        <v>33</v>
      </c>
      <c r="J3118" s="260">
        <v>14979.60606060606</v>
      </c>
      <c r="K3118" s="38">
        <f t="shared" si="175"/>
        <v>494327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6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1743</v>
      </c>
      <c r="E3119" s="193">
        <v>41059</v>
      </c>
      <c r="F3119" s="40" t="s">
        <v>1528</v>
      </c>
      <c r="G3119" s="40" t="s">
        <v>1012</v>
      </c>
      <c r="H3119" s="7" t="s">
        <v>1711</v>
      </c>
      <c r="I3119" s="260">
        <v>22</v>
      </c>
      <c r="J3119" s="260">
        <v>16388.772727272728</v>
      </c>
      <c r="K3119" s="38">
        <f t="shared" si="175"/>
        <v>360553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6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1743</v>
      </c>
      <c r="E3120" s="193">
        <v>41059</v>
      </c>
      <c r="F3120" s="40" t="s">
        <v>1540</v>
      </c>
      <c r="G3120" s="40" t="s">
        <v>1012</v>
      </c>
      <c r="H3120" s="7" t="s">
        <v>1711</v>
      </c>
      <c r="I3120" s="260">
        <v>86</v>
      </c>
      <c r="J3120" s="260">
        <v>18788.941860465115</v>
      </c>
      <c r="K3120" s="38">
        <f t="shared" si="175"/>
        <v>1615849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6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1743</v>
      </c>
      <c r="E3121" s="193">
        <v>41059</v>
      </c>
      <c r="F3121" s="40" t="s">
        <v>1515</v>
      </c>
      <c r="G3121" s="40" t="s">
        <v>1012</v>
      </c>
      <c r="H3121" s="7" t="s">
        <v>1711</v>
      </c>
      <c r="I3121" s="260">
        <v>91</v>
      </c>
      <c r="J3121" s="260">
        <v>15179.989010989011</v>
      </c>
      <c r="K3121" s="38">
        <f t="shared" si="175"/>
        <v>1381379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6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1743</v>
      </c>
      <c r="E3122" s="193">
        <v>41059</v>
      </c>
      <c r="F3122" s="40" t="s">
        <v>1534</v>
      </c>
      <c r="G3122" s="40" t="s">
        <v>1012</v>
      </c>
      <c r="H3122" s="7" t="s">
        <v>1711</v>
      </c>
      <c r="I3122" s="260">
        <v>239</v>
      </c>
      <c r="J3122" s="260">
        <v>25476.401673640168</v>
      </c>
      <c r="K3122" s="38">
        <f t="shared" si="175"/>
        <v>6088860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6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1743</v>
      </c>
      <c r="E3123" s="193">
        <v>41059</v>
      </c>
      <c r="F3123" s="40" t="s">
        <v>1518</v>
      </c>
      <c r="G3123" s="40" t="s">
        <v>1012</v>
      </c>
      <c r="H3123" s="7" t="s">
        <v>1711</v>
      </c>
      <c r="I3123" s="260">
        <v>36</v>
      </c>
      <c r="J3123" s="260">
        <v>18983.972222222223</v>
      </c>
      <c r="K3123" s="38">
        <f t="shared" si="175"/>
        <v>683423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6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si="174"/>
        <v>41059</v>
      </c>
      <c r="D3124" s="37" t="s">
        <v>1743</v>
      </c>
      <c r="E3124" s="193">
        <v>41059</v>
      </c>
      <c r="F3124" s="40" t="s">
        <v>1525</v>
      </c>
      <c r="G3124" s="40" t="s">
        <v>1012</v>
      </c>
      <c r="H3124" s="7" t="s">
        <v>1711</v>
      </c>
      <c r="I3124" s="260">
        <v>2</v>
      </c>
      <c r="J3124" s="260">
        <v>16935.5</v>
      </c>
      <c r="K3124" s="38">
        <f t="shared" si="175"/>
        <v>33871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6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4"/>
        <v>41059</v>
      </c>
      <c r="D3125" s="37" t="s">
        <v>1743</v>
      </c>
      <c r="E3125" s="193">
        <v>41059</v>
      </c>
      <c r="F3125" s="40" t="s">
        <v>1526</v>
      </c>
      <c r="G3125" s="40" t="s">
        <v>1012</v>
      </c>
      <c r="H3125" s="7" t="s">
        <v>1711</v>
      </c>
      <c r="I3125" s="260">
        <v>46</v>
      </c>
      <c r="J3125" s="260">
        <v>21199.91304347826</v>
      </c>
      <c r="K3125" s="38">
        <f t="shared" si="175"/>
        <v>975196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6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ref="C3126:C3185" si="176">E3126</f>
        <v>41059</v>
      </c>
      <c r="D3126" s="37" t="s">
        <v>1743</v>
      </c>
      <c r="E3126" s="193">
        <v>41059</v>
      </c>
      <c r="F3126" s="40" t="s">
        <v>1182</v>
      </c>
      <c r="G3126" s="40" t="s">
        <v>1013</v>
      </c>
      <c r="H3126" s="7" t="s">
        <v>1711</v>
      </c>
      <c r="I3126" s="260">
        <v>219</v>
      </c>
      <c r="J3126" s="260">
        <v>10675.168949771689</v>
      </c>
      <c r="K3126" s="38">
        <f t="shared" ref="K3126:K3185" si="177">ROUND(I3126*J3126,0)</f>
        <v>2337862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6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1743</v>
      </c>
      <c r="E3127" s="193">
        <v>41060</v>
      </c>
      <c r="F3127" s="40" t="s">
        <v>1123</v>
      </c>
      <c r="G3127" s="40" t="s">
        <v>1015</v>
      </c>
      <c r="H3127" s="7" t="s">
        <v>1711</v>
      </c>
      <c r="I3127" s="260">
        <v>488</v>
      </c>
      <c r="J3127" s="260">
        <v>7714.2807377049185</v>
      </c>
      <c r="K3127" s="38">
        <f t="shared" si="177"/>
        <v>3764569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6" t="str">
        <f>IF(B3128&lt;&gt;"",IF(AND(B3128&gt;=_TM1,B3128&lt;=_TM2,OR(TH!L3128="1111",TH!M3128="1111")),TH!D3128,""),"")</f>
        <v/>
      </c>
      <c r="B3128" s="36">
        <f t="shared" si="173"/>
        <v>5</v>
      </c>
      <c r="C3128" s="37">
        <f t="shared" si="176"/>
        <v>41060</v>
      </c>
      <c r="D3128" s="37" t="s">
        <v>1743</v>
      </c>
      <c r="E3128" s="193">
        <v>41060</v>
      </c>
      <c r="F3128" s="40" t="s">
        <v>552</v>
      </c>
      <c r="G3128" s="40" t="s">
        <v>1016</v>
      </c>
      <c r="H3128" s="7" t="s">
        <v>1711</v>
      </c>
      <c r="I3128" s="260">
        <v>3000</v>
      </c>
      <c r="J3128" s="260">
        <v>4302.6316666666671</v>
      </c>
      <c r="K3128" s="38">
        <f t="shared" si="177"/>
        <v>12907895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6" t="str">
        <f>IF(B3129&lt;&gt;"",IF(AND(B3129&gt;=_TM1,B3129&lt;=_TM2,OR(TH!L3129="1111",TH!M3129="1111")),TH!D3129,""),"")</f>
        <v/>
      </c>
      <c r="B3129" s="36">
        <f t="shared" si="173"/>
        <v>5</v>
      </c>
      <c r="C3129" s="37">
        <f t="shared" si="176"/>
        <v>41060</v>
      </c>
      <c r="D3129" s="37" t="s">
        <v>1743</v>
      </c>
      <c r="E3129" s="193">
        <v>41060</v>
      </c>
      <c r="F3129" s="40" t="s">
        <v>553</v>
      </c>
      <c r="G3129" s="40" t="s">
        <v>1018</v>
      </c>
      <c r="H3129" s="7" t="s">
        <v>1711</v>
      </c>
      <c r="I3129" s="260">
        <v>546</v>
      </c>
      <c r="J3129" s="260">
        <v>12216.580586080587</v>
      </c>
      <c r="K3129" s="38">
        <f t="shared" si="177"/>
        <v>6670253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6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41061</v>
      </c>
      <c r="D3130" s="37" t="s">
        <v>1743</v>
      </c>
      <c r="E3130" s="193">
        <v>41061</v>
      </c>
      <c r="F3130" s="40" t="s">
        <v>1180</v>
      </c>
      <c r="G3130" s="40" t="s">
        <v>1019</v>
      </c>
      <c r="H3130" s="7" t="s">
        <v>1711</v>
      </c>
      <c r="I3130" s="260">
        <v>620</v>
      </c>
      <c r="J3130" s="260">
        <v>7015.8677419354835</v>
      </c>
      <c r="K3130" s="38">
        <f t="shared" si="177"/>
        <v>4349838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6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41061</v>
      </c>
      <c r="D3131" s="37" t="s">
        <v>1743</v>
      </c>
      <c r="E3131" s="193">
        <v>41061</v>
      </c>
      <c r="F3131" s="40" t="s">
        <v>1179</v>
      </c>
      <c r="G3131" s="40" t="s">
        <v>1019</v>
      </c>
      <c r="H3131" s="7" t="s">
        <v>1711</v>
      </c>
      <c r="I3131" s="260">
        <v>196</v>
      </c>
      <c r="J3131" s="260">
        <v>7316.0459183673465</v>
      </c>
      <c r="K3131" s="38">
        <f t="shared" si="177"/>
        <v>1433945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6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1743</v>
      </c>
      <c r="E3132" s="193">
        <v>41071</v>
      </c>
      <c r="F3132" s="40" t="s">
        <v>1147</v>
      </c>
      <c r="G3132" s="40" t="s">
        <v>1021</v>
      </c>
      <c r="H3132" s="7" t="s">
        <v>1711</v>
      </c>
      <c r="I3132" s="260">
        <v>452</v>
      </c>
      <c r="J3132" s="260">
        <v>10981.964601769912</v>
      </c>
      <c r="K3132" s="38">
        <f t="shared" si="177"/>
        <v>4963848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6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41071</v>
      </c>
      <c r="D3133" s="37" t="s">
        <v>1743</v>
      </c>
      <c r="E3133" s="193">
        <v>41071</v>
      </c>
      <c r="F3133" s="40" t="s">
        <v>1222</v>
      </c>
      <c r="G3133" s="40" t="s">
        <v>1021</v>
      </c>
      <c r="H3133" s="7" t="s">
        <v>1711</v>
      </c>
      <c r="I3133" s="260">
        <v>180</v>
      </c>
      <c r="J3133" s="260">
        <v>6767.2444444444445</v>
      </c>
      <c r="K3133" s="38">
        <f t="shared" si="177"/>
        <v>1218104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6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41071</v>
      </c>
      <c r="D3134" s="37" t="s">
        <v>1743</v>
      </c>
      <c r="E3134" s="193">
        <v>41071</v>
      </c>
      <c r="F3134" s="40" t="s">
        <v>1152</v>
      </c>
      <c r="G3134" s="40" t="s">
        <v>1021</v>
      </c>
      <c r="H3134" s="7" t="s">
        <v>1711</v>
      </c>
      <c r="I3134" s="260">
        <v>206</v>
      </c>
      <c r="J3134" s="260">
        <v>7034.4902912621355</v>
      </c>
      <c r="K3134" s="38">
        <f t="shared" si="177"/>
        <v>1449105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6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41072</v>
      </c>
      <c r="D3135" s="37" t="s">
        <v>1743</v>
      </c>
      <c r="E3135" s="193">
        <v>41072</v>
      </c>
      <c r="F3135" s="40" t="s">
        <v>1178</v>
      </c>
      <c r="G3135" s="40" t="s">
        <v>1022</v>
      </c>
      <c r="H3135" s="7" t="s">
        <v>1711</v>
      </c>
      <c r="I3135" s="260">
        <v>2220</v>
      </c>
      <c r="J3135" s="260">
        <v>5114.7558558558558</v>
      </c>
      <c r="K3135" s="38">
        <f t="shared" si="177"/>
        <v>11354758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6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41072</v>
      </c>
      <c r="D3136" s="37" t="s">
        <v>1743</v>
      </c>
      <c r="E3136" s="193">
        <v>41072</v>
      </c>
      <c r="F3136" s="40" t="s">
        <v>1177</v>
      </c>
      <c r="G3136" s="40" t="s">
        <v>1023</v>
      </c>
      <c r="H3136" s="7" t="s">
        <v>1711</v>
      </c>
      <c r="I3136" s="260">
        <v>1110</v>
      </c>
      <c r="J3136" s="260">
        <v>6591.8855855855854</v>
      </c>
      <c r="K3136" s="38">
        <f t="shared" si="177"/>
        <v>7316993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6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41083</v>
      </c>
      <c r="D3137" s="37" t="s">
        <v>1743</v>
      </c>
      <c r="E3137" s="193">
        <v>41083</v>
      </c>
      <c r="F3137" s="40" t="s">
        <v>1176</v>
      </c>
      <c r="G3137" s="40" t="s">
        <v>1025</v>
      </c>
      <c r="H3137" s="7" t="s">
        <v>1711</v>
      </c>
      <c r="I3137" s="260">
        <v>1010</v>
      </c>
      <c r="J3137" s="260">
        <v>6584.7376237623766</v>
      </c>
      <c r="K3137" s="38">
        <f t="shared" si="177"/>
        <v>6650585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6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1743</v>
      </c>
      <c r="E3138" s="193">
        <v>41086</v>
      </c>
      <c r="F3138" s="40" t="s">
        <v>1175</v>
      </c>
      <c r="G3138" s="40" t="s">
        <v>1026</v>
      </c>
      <c r="H3138" s="7" t="s">
        <v>1711</v>
      </c>
      <c r="I3138" s="260">
        <v>1884</v>
      </c>
      <c r="J3138" s="260">
        <v>8601.0732484076434</v>
      </c>
      <c r="K3138" s="38">
        <f t="shared" si="177"/>
        <v>16204422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6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1743</v>
      </c>
      <c r="E3139" s="193">
        <v>41086</v>
      </c>
      <c r="F3139" s="40" t="s">
        <v>1174</v>
      </c>
      <c r="G3139" s="40" t="s">
        <v>1027</v>
      </c>
      <c r="H3139" s="7" t="s">
        <v>1711</v>
      </c>
      <c r="I3139" s="260">
        <v>505</v>
      </c>
      <c r="J3139" s="260">
        <v>10288.695049504951</v>
      </c>
      <c r="K3139" s="38">
        <f t="shared" si="177"/>
        <v>5195791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6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1743</v>
      </c>
      <c r="E3140" s="193">
        <v>41086</v>
      </c>
      <c r="F3140" s="40" t="s">
        <v>1173</v>
      </c>
      <c r="G3140" s="40" t="s">
        <v>1027</v>
      </c>
      <c r="H3140" s="7" t="s">
        <v>1711</v>
      </c>
      <c r="I3140" s="260">
        <v>985</v>
      </c>
      <c r="J3140" s="260">
        <v>14714.432487309645</v>
      </c>
      <c r="K3140" s="38">
        <f t="shared" si="177"/>
        <v>14493716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6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1743</v>
      </c>
      <c r="E3141" s="193">
        <v>41086</v>
      </c>
      <c r="F3141" s="40" t="s">
        <v>1498</v>
      </c>
      <c r="G3141" s="40" t="s">
        <v>1029</v>
      </c>
      <c r="H3141" s="7" t="s">
        <v>1711</v>
      </c>
      <c r="I3141" s="260">
        <v>201</v>
      </c>
      <c r="J3141" s="260">
        <v>12522.910447761195</v>
      </c>
      <c r="K3141" s="38">
        <f t="shared" si="177"/>
        <v>2517105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6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1743</v>
      </c>
      <c r="E3142" s="193">
        <v>41086</v>
      </c>
      <c r="F3142" s="40" t="s">
        <v>1512</v>
      </c>
      <c r="G3142" s="40" t="s">
        <v>1029</v>
      </c>
      <c r="H3142" s="7" t="s">
        <v>1711</v>
      </c>
      <c r="I3142" s="260">
        <v>75</v>
      </c>
      <c r="J3142" s="260">
        <v>15345.4</v>
      </c>
      <c r="K3142" s="38">
        <f t="shared" si="177"/>
        <v>1150905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6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1743</v>
      </c>
      <c r="E3143" s="193">
        <v>41086</v>
      </c>
      <c r="F3143" s="40" t="s">
        <v>1528</v>
      </c>
      <c r="G3143" s="40" t="s">
        <v>1029</v>
      </c>
      <c r="H3143" s="7" t="s">
        <v>1711</v>
      </c>
      <c r="I3143" s="260">
        <v>221</v>
      </c>
      <c r="J3143" s="260">
        <v>16123.914027149322</v>
      </c>
      <c r="K3143" s="38">
        <f t="shared" si="177"/>
        <v>3563385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6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1743</v>
      </c>
      <c r="E3144" s="193">
        <v>41086</v>
      </c>
      <c r="F3144" s="40" t="s">
        <v>1540</v>
      </c>
      <c r="G3144" s="40" t="s">
        <v>1029</v>
      </c>
      <c r="H3144" s="7" t="s">
        <v>1711</v>
      </c>
      <c r="I3144" s="260">
        <v>86</v>
      </c>
      <c r="J3144" s="260">
        <v>18788.941860465115</v>
      </c>
      <c r="K3144" s="38">
        <f t="shared" si="177"/>
        <v>1615849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6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1743</v>
      </c>
      <c r="E3145" s="193">
        <v>41086</v>
      </c>
      <c r="F3145" s="40" t="s">
        <v>1515</v>
      </c>
      <c r="G3145" s="40" t="s">
        <v>1029</v>
      </c>
      <c r="H3145" s="7" t="s">
        <v>1711</v>
      </c>
      <c r="I3145" s="260">
        <v>310</v>
      </c>
      <c r="J3145" s="260">
        <v>15747.31935483871</v>
      </c>
      <c r="K3145" s="38">
        <f t="shared" si="177"/>
        <v>4881669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6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1743</v>
      </c>
      <c r="E3146" s="193">
        <v>41086</v>
      </c>
      <c r="F3146" s="40" t="s">
        <v>1534</v>
      </c>
      <c r="G3146" s="40" t="s">
        <v>1029</v>
      </c>
      <c r="H3146" s="7" t="s">
        <v>1711</v>
      </c>
      <c r="I3146" s="260">
        <v>239</v>
      </c>
      <c r="J3146" s="260">
        <v>25476.401673640168</v>
      </c>
      <c r="K3146" s="38">
        <f t="shared" si="177"/>
        <v>6088860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6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1743</v>
      </c>
      <c r="E3147" s="193">
        <v>41086</v>
      </c>
      <c r="F3147" s="40" t="s">
        <v>1514</v>
      </c>
      <c r="G3147" s="40" t="s">
        <v>1029</v>
      </c>
      <c r="H3147" s="7" t="s">
        <v>1711</v>
      </c>
      <c r="I3147" s="260">
        <v>1</v>
      </c>
      <c r="J3147" s="260">
        <v>10289</v>
      </c>
      <c r="K3147" s="38">
        <f t="shared" si="177"/>
        <v>10289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6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1743</v>
      </c>
      <c r="E3148" s="193">
        <v>41086</v>
      </c>
      <c r="F3148" s="40" t="s">
        <v>1518</v>
      </c>
      <c r="G3148" s="40" t="s">
        <v>1029</v>
      </c>
      <c r="H3148" s="7" t="s">
        <v>1711</v>
      </c>
      <c r="I3148" s="260">
        <v>260</v>
      </c>
      <c r="J3148" s="260">
        <v>18983.965384615385</v>
      </c>
      <c r="K3148" s="38">
        <f t="shared" si="177"/>
        <v>4935831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6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41086</v>
      </c>
      <c r="D3149" s="37" t="s">
        <v>1743</v>
      </c>
      <c r="E3149" s="193">
        <v>41086</v>
      </c>
      <c r="F3149" s="40" t="s">
        <v>1525</v>
      </c>
      <c r="G3149" s="40" t="s">
        <v>1029</v>
      </c>
      <c r="H3149" s="7" t="s">
        <v>1711</v>
      </c>
      <c r="I3149" s="260">
        <v>236</v>
      </c>
      <c r="J3149" s="260">
        <v>12640.639830508475</v>
      </c>
      <c r="K3149" s="38">
        <f t="shared" si="177"/>
        <v>2983191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6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41086</v>
      </c>
      <c r="D3150" s="37" t="s">
        <v>1743</v>
      </c>
      <c r="E3150" s="193">
        <v>41086</v>
      </c>
      <c r="F3150" s="40" t="s">
        <v>1526</v>
      </c>
      <c r="G3150" s="40" t="s">
        <v>1029</v>
      </c>
      <c r="H3150" s="7" t="s">
        <v>1711</v>
      </c>
      <c r="I3150" s="260">
        <v>350</v>
      </c>
      <c r="J3150" s="260">
        <v>21484.737142857142</v>
      </c>
      <c r="K3150" s="38">
        <f t="shared" si="177"/>
        <v>7519658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6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1743</v>
      </c>
      <c r="E3151" s="193">
        <v>41090</v>
      </c>
      <c r="F3151" s="40" t="s">
        <v>1503</v>
      </c>
      <c r="G3151" s="40" t="s">
        <v>1030</v>
      </c>
      <c r="H3151" s="7" t="s">
        <v>1711</v>
      </c>
      <c r="I3151" s="260">
        <v>450</v>
      </c>
      <c r="J3151" s="260">
        <v>8045.8533333333335</v>
      </c>
      <c r="K3151" s="38">
        <f t="shared" si="177"/>
        <v>3620634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6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1743</v>
      </c>
      <c r="E3152" s="193">
        <v>41090</v>
      </c>
      <c r="F3152" s="40" t="s">
        <v>1536</v>
      </c>
      <c r="G3152" s="40" t="s">
        <v>1030</v>
      </c>
      <c r="H3152" s="7" t="s">
        <v>1711</v>
      </c>
      <c r="I3152" s="260">
        <v>789</v>
      </c>
      <c r="J3152" s="260">
        <v>8996.1850443599487</v>
      </c>
      <c r="K3152" s="38">
        <f t="shared" si="177"/>
        <v>7097990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6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1743</v>
      </c>
      <c r="E3153" s="193">
        <v>41090</v>
      </c>
      <c r="F3153" s="40" t="s">
        <v>1538</v>
      </c>
      <c r="G3153" s="40" t="s">
        <v>1030</v>
      </c>
      <c r="H3153" s="7" t="s">
        <v>1711</v>
      </c>
      <c r="I3153" s="260">
        <v>902</v>
      </c>
      <c r="J3153" s="260">
        <v>8738.1851441241688</v>
      </c>
      <c r="K3153" s="38">
        <f t="shared" si="177"/>
        <v>7881843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6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1743</v>
      </c>
      <c r="E3154" s="193">
        <v>41090</v>
      </c>
      <c r="F3154" s="40" t="s">
        <v>1541</v>
      </c>
      <c r="G3154" s="40" t="s">
        <v>1030</v>
      </c>
      <c r="H3154" s="7" t="s">
        <v>1711</v>
      </c>
      <c r="I3154" s="260">
        <v>456</v>
      </c>
      <c r="J3154" s="260">
        <v>7347.8859649122805</v>
      </c>
      <c r="K3154" s="38">
        <f t="shared" si="177"/>
        <v>3350636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6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1743</v>
      </c>
      <c r="E3155" s="193">
        <v>41090</v>
      </c>
      <c r="F3155" s="40" t="s">
        <v>1529</v>
      </c>
      <c r="G3155" s="40" t="s">
        <v>1030</v>
      </c>
      <c r="H3155" s="7" t="s">
        <v>1711</v>
      </c>
      <c r="I3155" s="260">
        <v>480</v>
      </c>
      <c r="J3155" s="260">
        <v>9797.9645833333325</v>
      </c>
      <c r="K3155" s="38">
        <f t="shared" si="177"/>
        <v>4703023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6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1743</v>
      </c>
      <c r="E3156" s="193">
        <v>41090</v>
      </c>
      <c r="F3156" s="40" t="s">
        <v>1529</v>
      </c>
      <c r="G3156" s="40" t="s">
        <v>1030</v>
      </c>
      <c r="H3156" s="7" t="s">
        <v>1711</v>
      </c>
      <c r="I3156" s="260">
        <v>579</v>
      </c>
      <c r="J3156" s="260">
        <v>10469.582037996546</v>
      </c>
      <c r="K3156" s="38">
        <f t="shared" si="177"/>
        <v>6061888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6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1743</v>
      </c>
      <c r="E3157" s="193">
        <v>41090</v>
      </c>
      <c r="F3157" s="40" t="s">
        <v>1505</v>
      </c>
      <c r="G3157" s="40" t="s">
        <v>1030</v>
      </c>
      <c r="H3157" s="7" t="s">
        <v>1711</v>
      </c>
      <c r="I3157" s="260">
        <v>170</v>
      </c>
      <c r="J3157" s="260">
        <v>8072.2588235294115</v>
      </c>
      <c r="K3157" s="38">
        <f t="shared" si="177"/>
        <v>1372284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6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1743</v>
      </c>
      <c r="E3158" s="193">
        <v>41090</v>
      </c>
      <c r="F3158" s="40" t="s">
        <v>1514</v>
      </c>
      <c r="G3158" s="40" t="s">
        <v>1030</v>
      </c>
      <c r="H3158" s="7" t="s">
        <v>1711</v>
      </c>
      <c r="I3158" s="260">
        <v>260</v>
      </c>
      <c r="J3158" s="260">
        <v>8900.2846153846149</v>
      </c>
      <c r="K3158" s="38">
        <f t="shared" si="177"/>
        <v>2314074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6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1743</v>
      </c>
      <c r="E3159" s="193">
        <v>41090</v>
      </c>
      <c r="F3159" s="40" t="s">
        <v>1517</v>
      </c>
      <c r="G3159" s="40" t="s">
        <v>1030</v>
      </c>
      <c r="H3159" s="7" t="s">
        <v>1711</v>
      </c>
      <c r="I3159" s="260">
        <v>245</v>
      </c>
      <c r="J3159" s="260">
        <v>12036.963265306122</v>
      </c>
      <c r="K3159" s="38">
        <f t="shared" si="177"/>
        <v>2949056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6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1743</v>
      </c>
      <c r="E3160" s="193">
        <v>41090</v>
      </c>
      <c r="F3160" s="40" t="s">
        <v>1542</v>
      </c>
      <c r="G3160" s="40" t="s">
        <v>1030</v>
      </c>
      <c r="H3160" s="7" t="s">
        <v>1711</v>
      </c>
      <c r="I3160" s="260">
        <v>540</v>
      </c>
      <c r="J3160" s="260">
        <v>12036.964814814815</v>
      </c>
      <c r="K3160" s="38">
        <f t="shared" si="177"/>
        <v>6499961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6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1743</v>
      </c>
      <c r="E3161" s="193">
        <v>41090</v>
      </c>
      <c r="F3161" s="40" t="s">
        <v>1504</v>
      </c>
      <c r="G3161" s="40" t="s">
        <v>1030</v>
      </c>
      <c r="H3161" s="7" t="s">
        <v>1711</v>
      </c>
      <c r="I3161" s="260">
        <v>580</v>
      </c>
      <c r="J3161" s="260">
        <v>8789.3793103448279</v>
      </c>
      <c r="K3161" s="38">
        <f t="shared" si="177"/>
        <v>5097840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6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1743</v>
      </c>
      <c r="E3162" s="193">
        <v>41090</v>
      </c>
      <c r="F3162" s="40" t="s">
        <v>1539</v>
      </c>
      <c r="G3162" s="40" t="s">
        <v>1030</v>
      </c>
      <c r="H3162" s="7" t="s">
        <v>1711</v>
      </c>
      <c r="I3162" s="260">
        <v>470</v>
      </c>
      <c r="J3162" s="260">
        <v>7799.0297872340425</v>
      </c>
      <c r="K3162" s="38">
        <f t="shared" si="177"/>
        <v>3665544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6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1743</v>
      </c>
      <c r="E3163" s="193">
        <v>41090</v>
      </c>
      <c r="F3163" s="40" t="s">
        <v>1516</v>
      </c>
      <c r="G3163" s="40" t="s">
        <v>1030</v>
      </c>
      <c r="H3163" s="7" t="s">
        <v>1711</v>
      </c>
      <c r="I3163" s="260">
        <v>170</v>
      </c>
      <c r="J3163" s="260">
        <v>13257.411764705883</v>
      </c>
      <c r="K3163" s="38">
        <f t="shared" si="177"/>
        <v>2253760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6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1743</v>
      </c>
      <c r="E3164" s="193">
        <v>41090</v>
      </c>
      <c r="F3164" s="40" t="s">
        <v>1543</v>
      </c>
      <c r="G3164" s="40" t="s">
        <v>1030</v>
      </c>
      <c r="H3164" s="7" t="s">
        <v>1711</v>
      </c>
      <c r="I3164" s="260">
        <v>250</v>
      </c>
      <c r="J3164" s="260">
        <v>12036.964</v>
      </c>
      <c r="K3164" s="38">
        <f t="shared" si="177"/>
        <v>3009241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ht="15.75" customHeight="1">
      <c r="A3165" s="206" t="str">
        <f>IF(B3165&lt;&gt;"",IF(AND(B3165&gt;=_TM1,B3165&lt;=_TM2,OR(TH!L3165="1111",TH!M3165="1111")),TH!D3165,""),"")</f>
        <v/>
      </c>
      <c r="B3165" s="36">
        <f t="shared" si="173"/>
        <v>6</v>
      </c>
      <c r="C3165" s="37">
        <f t="shared" si="176"/>
        <v>41090</v>
      </c>
      <c r="D3165" s="37" t="s">
        <v>1743</v>
      </c>
      <c r="E3165" s="193">
        <v>41090</v>
      </c>
      <c r="F3165" s="40" t="s">
        <v>1506</v>
      </c>
      <c r="G3165" s="40" t="s">
        <v>1030</v>
      </c>
      <c r="H3165" s="7" t="s">
        <v>1711</v>
      </c>
      <c r="I3165" s="260">
        <v>244</v>
      </c>
      <c r="J3165" s="260">
        <v>9976.1024590163943</v>
      </c>
      <c r="K3165" s="38">
        <f t="shared" si="177"/>
        <v>2434169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</row>
    <row r="3166" spans="1:26" ht="15.75" customHeight="1">
      <c r="A3166" s="206" t="str">
        <f>IF(B3166&lt;&gt;"",IF(AND(B3166&gt;=_TM1,B3166&lt;=_TM2,OR(TH!L3166="1111",TH!M3166="1111")),TH!D3166,""),"")</f>
        <v/>
      </c>
      <c r="B3166" s="36">
        <f t="shared" si="173"/>
        <v>6</v>
      </c>
      <c r="C3166" s="37">
        <f t="shared" si="176"/>
        <v>41090</v>
      </c>
      <c r="D3166" s="37" t="s">
        <v>1743</v>
      </c>
      <c r="E3166" s="193">
        <v>41090</v>
      </c>
      <c r="F3166" s="40" t="s">
        <v>1507</v>
      </c>
      <c r="G3166" s="40" t="s">
        <v>1030</v>
      </c>
      <c r="H3166" s="7" t="s">
        <v>1711</v>
      </c>
      <c r="I3166" s="260">
        <v>180</v>
      </c>
      <c r="J3166" s="260">
        <v>10651.144444444444</v>
      </c>
      <c r="K3166" s="38">
        <f t="shared" si="177"/>
        <v>1917206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</row>
    <row r="3167" spans="1:26" s="902" customFormat="1" ht="15.75" customHeight="1">
      <c r="A3167" s="918" t="str">
        <f>IF(B3167&lt;&gt;"",IF(AND(B3167&gt;=_TM1,B3167&lt;=_TM2,OR(TH!L3167="1111",TH!M3167="1111")),TH!D3167,""),"")</f>
        <v/>
      </c>
      <c r="B3167" s="893">
        <f t="shared" si="173"/>
        <v>7</v>
      </c>
      <c r="C3167" s="919">
        <f t="shared" si="176"/>
        <v>41092</v>
      </c>
      <c r="D3167" s="37" t="s">
        <v>1743</v>
      </c>
      <c r="E3167" s="894">
        <v>41092</v>
      </c>
      <c r="F3167" s="924" t="s">
        <v>1172</v>
      </c>
      <c r="G3167" s="924" t="s">
        <v>1031</v>
      </c>
      <c r="H3167" s="922" t="s">
        <v>1711</v>
      </c>
      <c r="I3167" s="898">
        <v>1000</v>
      </c>
      <c r="J3167" s="898">
        <v>5112.9296636346207</v>
      </c>
      <c r="K3167" s="899">
        <f t="shared" si="177"/>
        <v>5112930</v>
      </c>
      <c r="L3167" s="920" t="s">
        <v>183</v>
      </c>
      <c r="M3167" s="920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6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41093</v>
      </c>
      <c r="D3168" s="37" t="s">
        <v>1743</v>
      </c>
      <c r="E3168" s="193">
        <v>41093</v>
      </c>
      <c r="F3168" s="40" t="s">
        <v>552</v>
      </c>
      <c r="G3168" s="40" t="s">
        <v>1032</v>
      </c>
      <c r="H3168" s="7" t="s">
        <v>1711</v>
      </c>
      <c r="I3168" s="260">
        <v>700</v>
      </c>
      <c r="J3168" s="260">
        <v>4553.3868064917633</v>
      </c>
      <c r="K3168" s="38">
        <f t="shared" si="177"/>
        <v>3187371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6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1743</v>
      </c>
      <c r="E3169" s="193">
        <v>41095</v>
      </c>
      <c r="F3169" s="40" t="s">
        <v>1123</v>
      </c>
      <c r="G3169" s="40" t="s">
        <v>1033</v>
      </c>
      <c r="H3169" s="7" t="s">
        <v>1711</v>
      </c>
      <c r="I3169" s="260">
        <v>500</v>
      </c>
      <c r="J3169" s="260">
        <v>7028.649663634621</v>
      </c>
      <c r="K3169" s="38">
        <f t="shared" si="177"/>
        <v>3514325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6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1743</v>
      </c>
      <c r="E3170" s="193">
        <v>41095</v>
      </c>
      <c r="F3170" s="40" t="s">
        <v>1147</v>
      </c>
      <c r="G3170" s="40" t="s">
        <v>1034</v>
      </c>
      <c r="H3170" s="7" t="s">
        <v>1711</v>
      </c>
      <c r="I3170" s="260">
        <v>451</v>
      </c>
      <c r="J3170" s="260">
        <v>10526.365583812005</v>
      </c>
      <c r="K3170" s="38">
        <f t="shared" si="177"/>
        <v>4747391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6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1743</v>
      </c>
      <c r="E3171" s="193">
        <v>41095</v>
      </c>
      <c r="F3171" s="40" t="s">
        <v>1035</v>
      </c>
      <c r="G3171" s="40" t="s">
        <v>1036</v>
      </c>
      <c r="H3171" s="7" t="s">
        <v>1711</v>
      </c>
      <c r="I3171" s="260">
        <v>622</v>
      </c>
      <c r="J3171" s="260">
        <v>6349.153457846839</v>
      </c>
      <c r="K3171" s="38">
        <f t="shared" si="177"/>
        <v>3949173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6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41095</v>
      </c>
      <c r="D3172" s="37" t="s">
        <v>1743</v>
      </c>
      <c r="E3172" s="193">
        <v>41095</v>
      </c>
      <c r="F3172" s="40" t="s">
        <v>1171</v>
      </c>
      <c r="G3172" s="40" t="s">
        <v>1036</v>
      </c>
      <c r="H3172" s="7" t="s">
        <v>1711</v>
      </c>
      <c r="I3172" s="260">
        <v>295</v>
      </c>
      <c r="J3172" s="260">
        <v>7234.4788161769939</v>
      </c>
      <c r="K3172" s="38">
        <f t="shared" si="177"/>
        <v>2134171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6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41095</v>
      </c>
      <c r="D3173" s="37" t="s">
        <v>1743</v>
      </c>
      <c r="E3173" s="193">
        <v>41095</v>
      </c>
      <c r="F3173" s="40" t="s">
        <v>1170</v>
      </c>
      <c r="G3173" s="40" t="s">
        <v>1036</v>
      </c>
      <c r="H3173" s="7" t="s">
        <v>1711</v>
      </c>
      <c r="I3173" s="260">
        <v>70</v>
      </c>
      <c r="J3173" s="260">
        <v>9113.0296636346193</v>
      </c>
      <c r="K3173" s="38">
        <f t="shared" si="177"/>
        <v>637912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6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1743</v>
      </c>
      <c r="E3174" s="193">
        <v>41096</v>
      </c>
      <c r="F3174" s="40" t="s">
        <v>1169</v>
      </c>
      <c r="G3174" s="40" t="s">
        <v>1037</v>
      </c>
      <c r="H3174" s="7" t="s">
        <v>1711</v>
      </c>
      <c r="I3174" s="260">
        <v>1210</v>
      </c>
      <c r="J3174" s="260">
        <v>4775.0751181800761</v>
      </c>
      <c r="K3174" s="38">
        <f t="shared" si="177"/>
        <v>5777841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6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1743</v>
      </c>
      <c r="E3175" s="193">
        <v>41096</v>
      </c>
      <c r="F3175" s="40" t="s">
        <v>1133</v>
      </c>
      <c r="G3175" s="40" t="s">
        <v>1037</v>
      </c>
      <c r="H3175" s="7" t="s">
        <v>1711</v>
      </c>
      <c r="I3175" s="260">
        <v>310</v>
      </c>
      <c r="J3175" s="260">
        <v>13178.529663634619</v>
      </c>
      <c r="K3175" s="38">
        <f t="shared" si="177"/>
        <v>4085344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6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41096</v>
      </c>
      <c r="D3176" s="37" t="s">
        <v>1743</v>
      </c>
      <c r="E3176" s="193">
        <v>41096</v>
      </c>
      <c r="F3176" s="40" t="s">
        <v>1168</v>
      </c>
      <c r="G3176" s="40" t="s">
        <v>1037</v>
      </c>
      <c r="H3176" s="7" t="s">
        <v>1711</v>
      </c>
      <c r="I3176" s="260">
        <v>324</v>
      </c>
      <c r="J3176" s="260">
        <v>4459.5296636346202</v>
      </c>
      <c r="K3176" s="38">
        <f t="shared" si="177"/>
        <v>1444888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6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41096</v>
      </c>
      <c r="D3177" s="37" t="s">
        <v>1743</v>
      </c>
      <c r="E3177" s="193">
        <v>41096</v>
      </c>
      <c r="F3177" s="40" t="s">
        <v>1167</v>
      </c>
      <c r="G3177" s="40" t="s">
        <v>1038</v>
      </c>
      <c r="H3177" s="7" t="s">
        <v>1711</v>
      </c>
      <c r="I3177" s="260">
        <v>1107</v>
      </c>
      <c r="J3177" s="260">
        <v>4799.9280376183597</v>
      </c>
      <c r="K3177" s="38">
        <f t="shared" si="177"/>
        <v>5313520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6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1743</v>
      </c>
      <c r="E3178" s="193">
        <v>41104</v>
      </c>
      <c r="F3178" s="40" t="s">
        <v>1166</v>
      </c>
      <c r="G3178" s="40" t="s">
        <v>427</v>
      </c>
      <c r="H3178" s="7" t="s">
        <v>1711</v>
      </c>
      <c r="I3178" s="260">
        <v>1012</v>
      </c>
      <c r="J3178" s="260">
        <v>5267.1245252947001</v>
      </c>
      <c r="K3178" s="38">
        <f t="shared" si="177"/>
        <v>5330330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6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1743</v>
      </c>
      <c r="E3179" s="193">
        <v>41104</v>
      </c>
      <c r="F3179" s="40" t="s">
        <v>1149</v>
      </c>
      <c r="G3179" s="40" t="s">
        <v>757</v>
      </c>
      <c r="H3179" s="7" t="s">
        <v>1711</v>
      </c>
      <c r="I3179" s="260">
        <v>136</v>
      </c>
      <c r="J3179" s="260">
        <v>36946.529663634625</v>
      </c>
      <c r="K3179" s="38">
        <f t="shared" si="177"/>
        <v>5024728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6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1743</v>
      </c>
      <c r="E3180" s="193">
        <v>41104</v>
      </c>
      <c r="F3180" s="40" t="s">
        <v>1148</v>
      </c>
      <c r="G3180" s="40" t="s">
        <v>757</v>
      </c>
      <c r="H3180" s="7" t="s">
        <v>1711</v>
      </c>
      <c r="I3180" s="260">
        <v>47</v>
      </c>
      <c r="J3180" s="260">
        <v>42540.827535975048</v>
      </c>
      <c r="K3180" s="38">
        <f t="shared" si="177"/>
        <v>1999419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6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41104</v>
      </c>
      <c r="D3181" s="37" t="s">
        <v>1743</v>
      </c>
      <c r="E3181" s="193">
        <v>41104</v>
      </c>
      <c r="F3181" s="40" t="s">
        <v>1039</v>
      </c>
      <c r="G3181" s="40" t="s">
        <v>1040</v>
      </c>
      <c r="H3181" s="7" t="s">
        <v>1711</v>
      </c>
      <c r="I3181" s="260">
        <v>342</v>
      </c>
      <c r="J3181" s="260">
        <v>5832.4594881960247</v>
      </c>
      <c r="K3181" s="38">
        <f t="shared" si="177"/>
        <v>1994701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6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41104</v>
      </c>
      <c r="D3182" s="37" t="s">
        <v>1743</v>
      </c>
      <c r="E3182" s="193">
        <v>41104</v>
      </c>
      <c r="F3182" s="40" t="s">
        <v>1229</v>
      </c>
      <c r="G3182" s="40" t="s">
        <v>1040</v>
      </c>
      <c r="H3182" s="7" t="s">
        <v>1711</v>
      </c>
      <c r="I3182" s="260">
        <v>105</v>
      </c>
      <c r="J3182" s="260">
        <v>9180.7487112536692</v>
      </c>
      <c r="K3182" s="38">
        <f t="shared" si="177"/>
        <v>963979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6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1743</v>
      </c>
      <c r="E3183" s="193">
        <v>41105</v>
      </c>
      <c r="F3183" s="40" t="s">
        <v>1154</v>
      </c>
      <c r="G3183" s="40" t="s">
        <v>430</v>
      </c>
      <c r="H3183" s="7" t="s">
        <v>1711</v>
      </c>
      <c r="I3183" s="260">
        <v>1287</v>
      </c>
      <c r="J3183" s="260">
        <v>4872.6361127410692</v>
      </c>
      <c r="K3183" s="38">
        <f t="shared" si="177"/>
        <v>6271083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6" t="str">
        <f>IF(B3184&lt;&gt;"",IF(AND(B3184&gt;=_TM1,B3184&lt;=_TM2,OR(TH!L3184="1111",TH!M3184="1111")),TH!D3184,""),"")</f>
        <v/>
      </c>
      <c r="B3184" s="36">
        <f t="shared" si="173"/>
        <v>7</v>
      </c>
      <c r="C3184" s="37">
        <f t="shared" si="176"/>
        <v>41105</v>
      </c>
      <c r="D3184" s="37" t="s">
        <v>1743</v>
      </c>
      <c r="E3184" s="193">
        <v>41105</v>
      </c>
      <c r="F3184" s="40" t="s">
        <v>1165</v>
      </c>
      <c r="G3184" s="40" t="s">
        <v>430</v>
      </c>
      <c r="H3184" s="7" t="s">
        <v>1711</v>
      </c>
      <c r="I3184" s="260">
        <v>1175</v>
      </c>
      <c r="J3184" s="260">
        <v>6117.5892381027061</v>
      </c>
      <c r="K3184" s="38">
        <f t="shared" si="177"/>
        <v>7188167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6" t="str">
        <f>IF(B3185&lt;&gt;"",IF(AND(B3185&gt;=_TM1,B3185&lt;=_TM2,OR(TH!L3185="1111",TH!M3185="1111")),TH!D3185,""),"")</f>
        <v/>
      </c>
      <c r="B3185" s="36">
        <f t="shared" si="173"/>
        <v>7</v>
      </c>
      <c r="C3185" s="37">
        <f t="shared" si="176"/>
        <v>41105</v>
      </c>
      <c r="D3185" s="37" t="s">
        <v>1743</v>
      </c>
      <c r="E3185" s="193">
        <v>41105</v>
      </c>
      <c r="F3185" s="40" t="s">
        <v>1155</v>
      </c>
      <c r="G3185" s="40" t="s">
        <v>430</v>
      </c>
      <c r="H3185" s="7" t="s">
        <v>1711</v>
      </c>
      <c r="I3185" s="260">
        <v>996</v>
      </c>
      <c r="J3185" s="260">
        <v>4788.2425150402432</v>
      </c>
      <c r="K3185" s="38">
        <f t="shared" si="177"/>
        <v>4769090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6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ref="C3186:C3249" si="178">E3186</f>
        <v>41105</v>
      </c>
      <c r="D3186" s="37" t="s">
        <v>1743</v>
      </c>
      <c r="E3186" s="193">
        <v>41105</v>
      </c>
      <c r="F3186" s="40" t="s">
        <v>1164</v>
      </c>
      <c r="G3186" s="40" t="s">
        <v>430</v>
      </c>
      <c r="H3186" s="7" t="s">
        <v>1711</v>
      </c>
      <c r="I3186" s="260">
        <v>1006</v>
      </c>
      <c r="J3186" s="260">
        <v>6238.3149519049994</v>
      </c>
      <c r="K3186" s="38">
        <f t="shared" ref="K3186:K3249" si="179">ROUND(I3186*J3186,0)</f>
        <v>6275745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6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41105</v>
      </c>
      <c r="D3187" s="37" t="s">
        <v>1743</v>
      </c>
      <c r="E3187" s="193">
        <v>41105</v>
      </c>
      <c r="F3187" s="40" t="s">
        <v>1163</v>
      </c>
      <c r="G3187" s="40" t="s">
        <v>430</v>
      </c>
      <c r="H3187" s="7" t="s">
        <v>1711</v>
      </c>
      <c r="I3187" s="260">
        <v>1290</v>
      </c>
      <c r="J3187" s="260">
        <v>4776.9428419291944</v>
      </c>
      <c r="K3187" s="38">
        <f t="shared" si="179"/>
        <v>6162256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6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1743</v>
      </c>
      <c r="E3188" s="193">
        <v>41117</v>
      </c>
      <c r="F3188" s="40" t="s">
        <v>1162</v>
      </c>
      <c r="G3188" s="40" t="s">
        <v>1041</v>
      </c>
      <c r="H3188" s="7" t="s">
        <v>1711</v>
      </c>
      <c r="I3188" s="260">
        <v>615</v>
      </c>
      <c r="J3188" s="260">
        <v>7356.4158424964098</v>
      </c>
      <c r="K3188" s="38">
        <f t="shared" si="179"/>
        <v>4524196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6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1743</v>
      </c>
      <c r="E3189" s="193">
        <v>41117</v>
      </c>
      <c r="F3189" s="40" t="s">
        <v>1134</v>
      </c>
      <c r="G3189" s="40" t="s">
        <v>1041</v>
      </c>
      <c r="H3189" s="7" t="s">
        <v>1711</v>
      </c>
      <c r="I3189" s="260">
        <v>200</v>
      </c>
      <c r="J3189" s="260">
        <v>11759.029663634621</v>
      </c>
      <c r="K3189" s="38">
        <f t="shared" si="179"/>
        <v>2351806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6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1743</v>
      </c>
      <c r="E3190" s="193">
        <v>41117</v>
      </c>
      <c r="F3190" s="40" t="s">
        <v>1160</v>
      </c>
      <c r="G3190" s="40" t="s">
        <v>1042</v>
      </c>
      <c r="H3190" s="7" t="s">
        <v>1711</v>
      </c>
      <c r="I3190" s="260">
        <v>200</v>
      </c>
      <c r="J3190" s="260">
        <v>19634.429663634623</v>
      </c>
      <c r="K3190" s="38">
        <f t="shared" si="179"/>
        <v>3926886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6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41117</v>
      </c>
      <c r="D3191" s="37" t="s">
        <v>1743</v>
      </c>
      <c r="E3191" s="193">
        <v>41117</v>
      </c>
      <c r="F3191" s="40" t="s">
        <v>1161</v>
      </c>
      <c r="G3191" s="40" t="s">
        <v>1042</v>
      </c>
      <c r="H3191" s="7" t="s">
        <v>1711</v>
      </c>
      <c r="I3191" s="260">
        <v>200</v>
      </c>
      <c r="J3191" s="260">
        <v>4394.9046636346202</v>
      </c>
      <c r="K3191" s="38">
        <f t="shared" si="179"/>
        <v>878981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6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41117</v>
      </c>
      <c r="D3192" s="37" t="s">
        <v>1743</v>
      </c>
      <c r="E3192" s="193">
        <v>41117</v>
      </c>
      <c r="F3192" s="40" t="s">
        <v>1159</v>
      </c>
      <c r="G3192" s="40" t="s">
        <v>431</v>
      </c>
      <c r="H3192" s="7" t="s">
        <v>1711</v>
      </c>
      <c r="I3192" s="260">
        <v>504</v>
      </c>
      <c r="J3192" s="260">
        <v>9436.1963303012872</v>
      </c>
      <c r="K3192" s="38">
        <f t="shared" si="179"/>
        <v>4755843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6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1743</v>
      </c>
      <c r="E3193" s="193">
        <v>41118</v>
      </c>
      <c r="F3193" s="40" t="s">
        <v>552</v>
      </c>
      <c r="G3193" s="40" t="s">
        <v>1043</v>
      </c>
      <c r="H3193" s="7" t="s">
        <v>1711</v>
      </c>
      <c r="I3193" s="260">
        <v>500</v>
      </c>
      <c r="J3193" s="260">
        <v>2441.3576636346206</v>
      </c>
      <c r="K3193" s="38">
        <f t="shared" si="179"/>
        <v>1220679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6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1743</v>
      </c>
      <c r="E3194" s="193">
        <v>41118</v>
      </c>
      <c r="F3194" s="40" t="s">
        <v>1501</v>
      </c>
      <c r="G3194" s="40" t="s">
        <v>1045</v>
      </c>
      <c r="H3194" s="7" t="s">
        <v>1711</v>
      </c>
      <c r="I3194" s="260">
        <v>121</v>
      </c>
      <c r="J3194" s="260">
        <v>5251.4552834693313</v>
      </c>
      <c r="K3194" s="38">
        <f t="shared" si="179"/>
        <v>635426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6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1743</v>
      </c>
      <c r="E3195" s="193">
        <v>41118</v>
      </c>
      <c r="F3195" s="40" t="s">
        <v>1535</v>
      </c>
      <c r="G3195" s="40" t="s">
        <v>1045</v>
      </c>
      <c r="H3195" s="7" t="s">
        <v>1711</v>
      </c>
      <c r="I3195" s="260">
        <v>152</v>
      </c>
      <c r="J3195" s="260">
        <v>6449.2401899504111</v>
      </c>
      <c r="K3195" s="38">
        <f t="shared" si="179"/>
        <v>980285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6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1743</v>
      </c>
      <c r="E3196" s="193">
        <v>41118</v>
      </c>
      <c r="F3196" s="40" t="s">
        <v>1499</v>
      </c>
      <c r="G3196" s="40" t="s">
        <v>1045</v>
      </c>
      <c r="H3196" s="7" t="s">
        <v>1711</v>
      </c>
      <c r="I3196" s="260">
        <v>74</v>
      </c>
      <c r="J3196" s="260">
        <v>7349.0161501211069</v>
      </c>
      <c r="K3196" s="38">
        <f t="shared" si="179"/>
        <v>543827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6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1743</v>
      </c>
      <c r="E3197" s="193">
        <v>41118</v>
      </c>
      <c r="F3197" s="40" t="s">
        <v>1503</v>
      </c>
      <c r="G3197" s="40" t="s">
        <v>1045</v>
      </c>
      <c r="H3197" s="7" t="s">
        <v>1711</v>
      </c>
      <c r="I3197" s="260">
        <v>125</v>
      </c>
      <c r="J3197" s="260">
        <v>7811.9696636346207</v>
      </c>
      <c r="K3197" s="38">
        <f t="shared" si="179"/>
        <v>976496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6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1743</v>
      </c>
      <c r="E3198" s="193">
        <v>41118</v>
      </c>
      <c r="F3198" s="40" t="s">
        <v>1536</v>
      </c>
      <c r="G3198" s="40" t="s">
        <v>1045</v>
      </c>
      <c r="H3198" s="7" t="s">
        <v>1711</v>
      </c>
      <c r="I3198" s="260">
        <v>40</v>
      </c>
      <c r="J3198" s="260">
        <v>9113.0296636346211</v>
      </c>
      <c r="K3198" s="38">
        <f t="shared" si="179"/>
        <v>364521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6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1743</v>
      </c>
      <c r="E3199" s="193">
        <v>41118</v>
      </c>
      <c r="F3199" s="40" t="s">
        <v>1529</v>
      </c>
      <c r="G3199" s="40" t="s">
        <v>1045</v>
      </c>
      <c r="H3199" s="7" t="s">
        <v>1711</v>
      </c>
      <c r="I3199" s="260">
        <v>15</v>
      </c>
      <c r="J3199" s="260">
        <v>12431.262996967956</v>
      </c>
      <c r="K3199" s="38">
        <f t="shared" si="179"/>
        <v>186469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6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41118</v>
      </c>
      <c r="D3200" s="37" t="s">
        <v>1743</v>
      </c>
      <c r="E3200" s="193">
        <v>41118</v>
      </c>
      <c r="F3200" s="40" t="s">
        <v>1505</v>
      </c>
      <c r="G3200" s="40" t="s">
        <v>1045</v>
      </c>
      <c r="H3200" s="7" t="s">
        <v>1711</v>
      </c>
      <c r="I3200" s="260">
        <v>75</v>
      </c>
      <c r="J3200" s="260">
        <v>7535.3296636346213</v>
      </c>
      <c r="K3200" s="38">
        <f t="shared" si="179"/>
        <v>565150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6" t="str">
        <f>IF(B3201&lt;&gt;"",IF(AND(B3201&gt;=_TM1,B3201&lt;=_TM2,OR(TH!L3201="1111",TH!M3201="1111")),TH!D3201,""),"")</f>
        <v/>
      </c>
      <c r="B3201" s="36">
        <f t="shared" si="157"/>
        <v>7</v>
      </c>
      <c r="C3201" s="37">
        <f t="shared" si="178"/>
        <v>41118</v>
      </c>
      <c r="D3201" s="37" t="s">
        <v>1743</v>
      </c>
      <c r="E3201" s="193">
        <v>41118</v>
      </c>
      <c r="F3201" s="40" t="s">
        <v>1514</v>
      </c>
      <c r="G3201" s="40" t="s">
        <v>1045</v>
      </c>
      <c r="H3201" s="7" t="s">
        <v>1711</v>
      </c>
      <c r="I3201" s="260">
        <v>102</v>
      </c>
      <c r="J3201" s="260">
        <v>9113.0296636346211</v>
      </c>
      <c r="K3201" s="38">
        <f t="shared" si="179"/>
        <v>929529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6" t="str">
        <f>IF(B3202&lt;&gt;"",IF(AND(B3202&gt;=_TM1,B3202&lt;=_TM2,OR(TH!L3202="1111",TH!M3202="1111")),TH!D3202,""),"")</f>
        <v/>
      </c>
      <c r="B3202" s="36">
        <f t="shared" si="157"/>
        <v>7</v>
      </c>
      <c r="C3202" s="37">
        <f t="shared" si="178"/>
        <v>41121</v>
      </c>
      <c r="D3202" s="37" t="s">
        <v>1743</v>
      </c>
      <c r="E3202" s="193">
        <v>41121</v>
      </c>
      <c r="F3202" s="40" t="s">
        <v>1123</v>
      </c>
      <c r="G3202" s="40" t="s">
        <v>1046</v>
      </c>
      <c r="H3202" s="7" t="s">
        <v>1711</v>
      </c>
      <c r="I3202" s="260">
        <v>890</v>
      </c>
      <c r="J3202" s="260">
        <v>6751.4173040840587</v>
      </c>
      <c r="K3202" s="38">
        <f t="shared" si="179"/>
        <v>6008761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6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41122</v>
      </c>
      <c r="D3203" s="37" t="s">
        <v>1743</v>
      </c>
      <c r="E3203" s="193">
        <v>41122</v>
      </c>
      <c r="F3203" s="40" t="s">
        <v>1071</v>
      </c>
      <c r="G3203" s="40" t="s">
        <v>1047</v>
      </c>
      <c r="H3203" s="7" t="s">
        <v>1711</v>
      </c>
      <c r="I3203" s="260">
        <v>75</v>
      </c>
      <c r="J3203" s="260">
        <v>5378.1296636346206</v>
      </c>
      <c r="K3203" s="38">
        <f t="shared" si="179"/>
        <v>403360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6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41122</v>
      </c>
      <c r="D3204" s="37" t="s">
        <v>1743</v>
      </c>
      <c r="E3204" s="193">
        <v>41122</v>
      </c>
      <c r="F3204" s="40" t="s">
        <v>1072</v>
      </c>
      <c r="G3204" s="40" t="s">
        <v>1047</v>
      </c>
      <c r="H3204" s="7" t="s">
        <v>1711</v>
      </c>
      <c r="I3204" s="260">
        <v>92</v>
      </c>
      <c r="J3204" s="260">
        <v>6084.0514027650552</v>
      </c>
      <c r="K3204" s="38">
        <f t="shared" si="179"/>
        <v>559733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6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41124</v>
      </c>
      <c r="D3205" s="37" t="s">
        <v>1743</v>
      </c>
      <c r="E3205" s="193">
        <v>41124</v>
      </c>
      <c r="F3205" s="40" t="s">
        <v>1157</v>
      </c>
      <c r="G3205" s="40" t="s">
        <v>1048</v>
      </c>
      <c r="H3205" s="7" t="s">
        <v>1711</v>
      </c>
      <c r="I3205" s="260">
        <v>1000</v>
      </c>
      <c r="J3205" s="260">
        <v>16734.529663634621</v>
      </c>
      <c r="K3205" s="38">
        <f t="shared" si="179"/>
        <v>16734530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6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1743</v>
      </c>
      <c r="E3206" s="193">
        <v>41125</v>
      </c>
      <c r="F3206" s="40" t="s">
        <v>1157</v>
      </c>
      <c r="G3206" s="40" t="s">
        <v>1049</v>
      </c>
      <c r="H3206" s="7" t="s">
        <v>1711</v>
      </c>
      <c r="I3206" s="260">
        <v>520</v>
      </c>
      <c r="J3206" s="260">
        <v>15542.683509788467</v>
      </c>
      <c r="K3206" s="38">
        <f t="shared" si="179"/>
        <v>8082195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6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1743</v>
      </c>
      <c r="E3207" s="193">
        <v>41125</v>
      </c>
      <c r="F3207" s="40" t="s">
        <v>1154</v>
      </c>
      <c r="G3207" s="40" t="s">
        <v>1050</v>
      </c>
      <c r="H3207" s="7" t="s">
        <v>1711</v>
      </c>
      <c r="I3207" s="260">
        <v>993</v>
      </c>
      <c r="J3207" s="260">
        <v>4797.2476898179038</v>
      </c>
      <c r="K3207" s="38">
        <f t="shared" si="179"/>
        <v>4763667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6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41125</v>
      </c>
      <c r="D3208" s="37" t="s">
        <v>1743</v>
      </c>
      <c r="E3208" s="193">
        <v>41125</v>
      </c>
      <c r="F3208" s="40" t="s">
        <v>1155</v>
      </c>
      <c r="G3208" s="40" t="s">
        <v>1050</v>
      </c>
      <c r="H3208" s="7" t="s">
        <v>1711</v>
      </c>
      <c r="I3208" s="260">
        <v>1030</v>
      </c>
      <c r="J3208" s="260">
        <v>4854.7432558676301</v>
      </c>
      <c r="K3208" s="38">
        <f t="shared" si="179"/>
        <v>5000386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6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41125</v>
      </c>
      <c r="D3209" s="37" t="s">
        <v>1743</v>
      </c>
      <c r="E3209" s="193">
        <v>41125</v>
      </c>
      <c r="F3209" s="40" t="s">
        <v>1156</v>
      </c>
      <c r="G3209" s="40" t="s">
        <v>1050</v>
      </c>
      <c r="H3209" s="7" t="s">
        <v>1711</v>
      </c>
      <c r="I3209" s="260">
        <v>1010</v>
      </c>
      <c r="J3209" s="260">
        <v>6996.9950101692748</v>
      </c>
      <c r="K3209" s="38">
        <f t="shared" si="179"/>
        <v>7066965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6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41128</v>
      </c>
      <c r="D3210" s="37" t="s">
        <v>1743</v>
      </c>
      <c r="E3210" s="193">
        <v>41128</v>
      </c>
      <c r="F3210" s="40" t="s">
        <v>1140</v>
      </c>
      <c r="G3210" s="40" t="s">
        <v>1051</v>
      </c>
      <c r="H3210" s="7" t="s">
        <v>1711</v>
      </c>
      <c r="I3210" s="260">
        <v>1025</v>
      </c>
      <c r="J3210" s="260">
        <v>6301.4564929029139</v>
      </c>
      <c r="K3210" s="38">
        <f t="shared" si="179"/>
        <v>6458993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6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1743</v>
      </c>
      <c r="E3211" s="193">
        <v>41129</v>
      </c>
      <c r="F3211" s="40" t="s">
        <v>1123</v>
      </c>
      <c r="G3211" s="40" t="s">
        <v>1052</v>
      </c>
      <c r="H3211" s="7" t="s">
        <v>1711</v>
      </c>
      <c r="I3211" s="260">
        <v>514</v>
      </c>
      <c r="J3211" s="260">
        <v>8259.222270638511</v>
      </c>
      <c r="K3211" s="38">
        <f t="shared" si="179"/>
        <v>4245240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6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41129</v>
      </c>
      <c r="D3212" s="37" t="s">
        <v>1743</v>
      </c>
      <c r="E3212" s="193">
        <v>41129</v>
      </c>
      <c r="F3212" s="40" t="s">
        <v>1134</v>
      </c>
      <c r="G3212" s="40" t="s">
        <v>1052</v>
      </c>
      <c r="H3212" s="7" t="s">
        <v>1711</v>
      </c>
      <c r="I3212" s="260">
        <v>794</v>
      </c>
      <c r="J3212" s="260">
        <v>11832.756363886509</v>
      </c>
      <c r="K3212" s="38">
        <f t="shared" si="179"/>
        <v>9395209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6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41129</v>
      </c>
      <c r="D3213" s="37" t="s">
        <v>1743</v>
      </c>
      <c r="E3213" s="193">
        <v>41129</v>
      </c>
      <c r="F3213" s="40" t="s">
        <v>1153</v>
      </c>
      <c r="G3213" s="40" t="s">
        <v>674</v>
      </c>
      <c r="H3213" s="7" t="s">
        <v>1711</v>
      </c>
      <c r="I3213" s="260">
        <v>920</v>
      </c>
      <c r="J3213" s="260">
        <v>4812.055750591142</v>
      </c>
      <c r="K3213" s="38">
        <f t="shared" si="179"/>
        <v>4427091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6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41136</v>
      </c>
      <c r="D3214" s="37" t="s">
        <v>1743</v>
      </c>
      <c r="E3214" s="193">
        <v>41136</v>
      </c>
      <c r="F3214" s="305" t="s">
        <v>1159</v>
      </c>
      <c r="G3214" s="40" t="s">
        <v>1053</v>
      </c>
      <c r="H3214" s="7" t="s">
        <v>1711</v>
      </c>
      <c r="I3214" s="260">
        <v>1024</v>
      </c>
      <c r="J3214" s="260">
        <v>9624.9417730096229</v>
      </c>
      <c r="K3214" s="38">
        <f t="shared" si="179"/>
        <v>9855940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6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1743</v>
      </c>
      <c r="E3215" s="193">
        <v>41137</v>
      </c>
      <c r="F3215" s="40" t="s">
        <v>1147</v>
      </c>
      <c r="G3215" s="40" t="s">
        <v>1054</v>
      </c>
      <c r="H3215" s="7" t="s">
        <v>1711</v>
      </c>
      <c r="I3215" s="260">
        <v>507</v>
      </c>
      <c r="J3215" s="260">
        <v>9734.2850876977373</v>
      </c>
      <c r="K3215" s="38">
        <f t="shared" si="179"/>
        <v>4935283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6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1743</v>
      </c>
      <c r="E3216" s="193">
        <v>41137</v>
      </c>
      <c r="F3216" s="40" t="s">
        <v>1152</v>
      </c>
      <c r="G3216" s="40" t="s">
        <v>1054</v>
      </c>
      <c r="H3216" s="7" t="s">
        <v>1711</v>
      </c>
      <c r="I3216" s="260">
        <v>203</v>
      </c>
      <c r="J3216" s="260">
        <v>5472.3572498415169</v>
      </c>
      <c r="K3216" s="38">
        <f t="shared" si="179"/>
        <v>1110889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6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1743</v>
      </c>
      <c r="E3217" s="193">
        <v>41137</v>
      </c>
      <c r="F3217" s="40" t="s">
        <v>1055</v>
      </c>
      <c r="G3217" s="40" t="s">
        <v>1056</v>
      </c>
      <c r="H3217" s="7" t="s">
        <v>1711</v>
      </c>
      <c r="I3217" s="260">
        <v>3903</v>
      </c>
      <c r="J3217" s="260">
        <v>5189.9111650437926</v>
      </c>
      <c r="K3217" s="38">
        <f t="shared" si="179"/>
        <v>20256223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6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1743</v>
      </c>
      <c r="E3218" s="193">
        <v>41137</v>
      </c>
      <c r="F3218" s="40" t="s">
        <v>1057</v>
      </c>
      <c r="G3218" s="40" t="s">
        <v>1056</v>
      </c>
      <c r="H3218" s="7" t="s">
        <v>1711</v>
      </c>
      <c r="I3218" s="260">
        <v>3010</v>
      </c>
      <c r="J3218" s="260">
        <v>5924.7854775881087</v>
      </c>
      <c r="K3218" s="38">
        <f t="shared" si="179"/>
        <v>17833604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6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41137</v>
      </c>
      <c r="D3219" s="37" t="s">
        <v>1743</v>
      </c>
      <c r="E3219" s="193">
        <v>41137</v>
      </c>
      <c r="F3219" s="40" t="s">
        <v>1058</v>
      </c>
      <c r="G3219" s="40" t="s">
        <v>1056</v>
      </c>
      <c r="H3219" s="7" t="s">
        <v>1711</v>
      </c>
      <c r="I3219" s="260">
        <v>310</v>
      </c>
      <c r="J3219" s="260">
        <v>5819.0328894410723</v>
      </c>
      <c r="K3219" s="38">
        <f t="shared" si="179"/>
        <v>1803900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6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41137</v>
      </c>
      <c r="D3220" s="37" t="s">
        <v>1743</v>
      </c>
      <c r="E3220" s="193">
        <v>41137</v>
      </c>
      <c r="F3220" s="40" t="s">
        <v>1059</v>
      </c>
      <c r="G3220" s="40" t="s">
        <v>1056</v>
      </c>
      <c r="H3220" s="7" t="s">
        <v>1711</v>
      </c>
      <c r="I3220" s="260">
        <v>252</v>
      </c>
      <c r="J3220" s="260">
        <v>5436.2598223647801</v>
      </c>
      <c r="K3220" s="38">
        <f t="shared" si="179"/>
        <v>1369937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6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1743</v>
      </c>
      <c r="E3221" s="193">
        <v>41150</v>
      </c>
      <c r="F3221" s="40" t="s">
        <v>1116</v>
      </c>
      <c r="G3221" s="40" t="s">
        <v>1060</v>
      </c>
      <c r="H3221" s="7" t="s">
        <v>1711</v>
      </c>
      <c r="I3221" s="260">
        <v>3060</v>
      </c>
      <c r="J3221" s="260">
        <v>13501.379336837235</v>
      </c>
      <c r="K3221" s="38">
        <f t="shared" si="179"/>
        <v>41314221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6" t="str">
        <f>IF(B3222&lt;&gt;"",IF(AND(B3222&gt;=_TM1,B3222&lt;=_TM2,OR(TH!L3222="1111",TH!M3222="1111")),TH!D3222,""),"")</f>
        <v/>
      </c>
      <c r="B3222" s="36">
        <f t="shared" si="157"/>
        <v>8</v>
      </c>
      <c r="C3222" s="37">
        <f t="shared" si="178"/>
        <v>41150</v>
      </c>
      <c r="D3222" s="37" t="s">
        <v>1743</v>
      </c>
      <c r="E3222" s="193">
        <v>41150</v>
      </c>
      <c r="F3222" s="40" t="s">
        <v>1151</v>
      </c>
      <c r="G3222" s="40" t="s">
        <v>432</v>
      </c>
      <c r="H3222" s="7" t="s">
        <v>1711</v>
      </c>
      <c r="I3222" s="260">
        <v>303</v>
      </c>
      <c r="J3222" s="260">
        <v>15345.829993667621</v>
      </c>
      <c r="K3222" s="38">
        <f t="shared" si="179"/>
        <v>4649786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6" t="str">
        <f>IF(B3223&lt;&gt;"",IF(AND(B3223&gt;=_TM1,B3223&lt;=_TM2,OR(TH!L3223="1111",TH!M3223="1111")),TH!D3223,""),"")</f>
        <v/>
      </c>
      <c r="B3223" s="36">
        <f t="shared" si="157"/>
        <v>8</v>
      </c>
      <c r="C3223" s="37">
        <f t="shared" si="178"/>
        <v>41150</v>
      </c>
      <c r="D3223" s="37" t="s">
        <v>1743</v>
      </c>
      <c r="E3223" s="193">
        <v>41150</v>
      </c>
      <c r="F3223" s="40" t="s">
        <v>1150</v>
      </c>
      <c r="G3223" s="40" t="s">
        <v>432</v>
      </c>
      <c r="H3223" s="7" t="s">
        <v>1711</v>
      </c>
      <c r="I3223" s="260">
        <v>303</v>
      </c>
      <c r="J3223" s="260">
        <v>14290.318442512509</v>
      </c>
      <c r="K3223" s="38">
        <f t="shared" si="179"/>
        <v>4329966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6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41153</v>
      </c>
      <c r="D3224" s="37" t="s">
        <v>1743</v>
      </c>
      <c r="E3224" s="193">
        <v>41153</v>
      </c>
      <c r="F3224" s="40" t="s">
        <v>1127</v>
      </c>
      <c r="G3224" s="40" t="s">
        <v>1061</v>
      </c>
      <c r="H3224" s="7" t="s">
        <v>1711</v>
      </c>
      <c r="I3224" s="260">
        <v>1060</v>
      </c>
      <c r="J3224" s="260">
        <v>7147.2796636346211</v>
      </c>
      <c r="K3224" s="38">
        <f t="shared" si="179"/>
        <v>7576116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6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41158</v>
      </c>
      <c r="D3225" s="37" t="s">
        <v>1743</v>
      </c>
      <c r="E3225" s="193">
        <v>41158</v>
      </c>
      <c r="F3225" s="40" t="s">
        <v>1123</v>
      </c>
      <c r="G3225" s="40" t="s">
        <v>1062</v>
      </c>
      <c r="H3225" s="7" t="s">
        <v>1711</v>
      </c>
      <c r="I3225" s="260">
        <v>1020</v>
      </c>
      <c r="J3225" s="260">
        <v>7575.3531930463851</v>
      </c>
      <c r="K3225" s="38">
        <f t="shared" si="179"/>
        <v>7726860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6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1743</v>
      </c>
      <c r="E3226" s="193">
        <v>41162</v>
      </c>
      <c r="F3226" s="40" t="s">
        <v>1149</v>
      </c>
      <c r="G3226" s="40" t="s">
        <v>1063</v>
      </c>
      <c r="H3226" s="7" t="s">
        <v>1711</v>
      </c>
      <c r="I3226" s="260">
        <v>108</v>
      </c>
      <c r="J3226" s="260">
        <v>36946.529663634617</v>
      </c>
      <c r="K3226" s="38">
        <f t="shared" si="179"/>
        <v>3990225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6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1743</v>
      </c>
      <c r="E3227" s="193">
        <v>41162</v>
      </c>
      <c r="F3227" s="40" t="s">
        <v>1148</v>
      </c>
      <c r="G3227" s="40" t="s">
        <v>1063</v>
      </c>
      <c r="H3227" s="7" t="s">
        <v>1711</v>
      </c>
      <c r="I3227" s="260">
        <v>63</v>
      </c>
      <c r="J3227" s="260">
        <v>32162.529663634621</v>
      </c>
      <c r="K3227" s="38">
        <f t="shared" si="179"/>
        <v>2026239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6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1743</v>
      </c>
      <c r="E3228" s="193">
        <v>41162</v>
      </c>
      <c r="F3228" s="40" t="s">
        <v>1130</v>
      </c>
      <c r="G3228" s="40" t="s">
        <v>433</v>
      </c>
      <c r="H3228" s="7" t="s">
        <v>1711</v>
      </c>
      <c r="I3228" s="260">
        <v>590</v>
      </c>
      <c r="J3228" s="260">
        <v>12766.088985668517</v>
      </c>
      <c r="K3228" s="38">
        <f t="shared" si="179"/>
        <v>7531993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6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1743</v>
      </c>
      <c r="E3229" s="193">
        <v>41162</v>
      </c>
      <c r="F3229" s="40" t="s">
        <v>1131</v>
      </c>
      <c r="G3229" s="40" t="s">
        <v>433</v>
      </c>
      <c r="H3229" s="7" t="s">
        <v>1711</v>
      </c>
      <c r="I3229" s="260">
        <v>199</v>
      </c>
      <c r="J3229" s="260">
        <v>9270.3688596145203</v>
      </c>
      <c r="K3229" s="38">
        <f t="shared" si="179"/>
        <v>1844803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6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1743</v>
      </c>
      <c r="E3230" s="193">
        <v>41162</v>
      </c>
      <c r="F3230" s="40" t="s">
        <v>1744</v>
      </c>
      <c r="G3230" s="40" t="s">
        <v>433</v>
      </c>
      <c r="H3230" s="7" t="s">
        <v>1711</v>
      </c>
      <c r="I3230" s="260">
        <v>303</v>
      </c>
      <c r="J3230" s="260">
        <v>11865.896000268285</v>
      </c>
      <c r="K3230" s="38">
        <f t="shared" si="179"/>
        <v>3595366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6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41162</v>
      </c>
      <c r="D3231" s="37" t="s">
        <v>1743</v>
      </c>
      <c r="E3231" s="193">
        <v>41162</v>
      </c>
      <c r="F3231" s="40" t="s">
        <v>1064</v>
      </c>
      <c r="G3231" s="40" t="s">
        <v>1065</v>
      </c>
      <c r="H3231" s="7" t="s">
        <v>1711</v>
      </c>
      <c r="I3231" s="260">
        <v>100</v>
      </c>
      <c r="J3231" s="260">
        <v>6189.1296636346206</v>
      </c>
      <c r="K3231" s="38">
        <f t="shared" si="179"/>
        <v>618913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6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41162</v>
      </c>
      <c r="D3232" s="37" t="s">
        <v>1743</v>
      </c>
      <c r="E3232" s="193">
        <v>41162</v>
      </c>
      <c r="F3232" s="40" t="s">
        <v>1231</v>
      </c>
      <c r="G3232" s="40" t="s">
        <v>1065</v>
      </c>
      <c r="H3232" s="7" t="s">
        <v>1711</v>
      </c>
      <c r="I3232" s="260">
        <v>228</v>
      </c>
      <c r="J3232" s="260">
        <v>4765.6875583714636</v>
      </c>
      <c r="K3232" s="38">
        <f t="shared" si="179"/>
        <v>1086577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6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1743</v>
      </c>
      <c r="E3233" s="193">
        <v>41163</v>
      </c>
      <c r="F3233" s="40" t="s">
        <v>1231</v>
      </c>
      <c r="G3233" s="40" t="s">
        <v>1066</v>
      </c>
      <c r="H3233" s="7" t="s">
        <v>1711</v>
      </c>
      <c r="I3233" s="260">
        <v>808</v>
      </c>
      <c r="J3233" s="260">
        <v>4688.1732279910557</v>
      </c>
      <c r="K3233" s="38">
        <f t="shared" si="179"/>
        <v>3788044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6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1743</v>
      </c>
      <c r="E3234" s="193">
        <v>41163</v>
      </c>
      <c r="F3234" s="40" t="s">
        <v>1232</v>
      </c>
      <c r="G3234" s="40" t="s">
        <v>1066</v>
      </c>
      <c r="H3234" s="7" t="s">
        <v>1711</v>
      </c>
      <c r="I3234" s="260">
        <v>209</v>
      </c>
      <c r="J3234" s="260">
        <v>6609.7928215293578</v>
      </c>
      <c r="K3234" s="38">
        <f t="shared" si="179"/>
        <v>1381447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6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1743</v>
      </c>
      <c r="E3235" s="193">
        <v>41163</v>
      </c>
      <c r="F3235" s="40" t="s">
        <v>1233</v>
      </c>
      <c r="G3235" s="40" t="s">
        <v>1066</v>
      </c>
      <c r="H3235" s="7" t="s">
        <v>1711</v>
      </c>
      <c r="I3235" s="260">
        <v>104</v>
      </c>
      <c r="J3235" s="260">
        <v>4459.5296636346211</v>
      </c>
      <c r="K3235" s="38">
        <f t="shared" si="179"/>
        <v>463791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6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41163</v>
      </c>
      <c r="D3236" s="37" t="s">
        <v>1743</v>
      </c>
      <c r="E3236" s="193">
        <v>41163</v>
      </c>
      <c r="F3236" s="40" t="s">
        <v>1224</v>
      </c>
      <c r="G3236" s="40" t="s">
        <v>1066</v>
      </c>
      <c r="H3236" s="7" t="s">
        <v>1711</v>
      </c>
      <c r="I3236" s="260">
        <v>2000</v>
      </c>
      <c r="J3236" s="260">
        <v>2171.3096636346204</v>
      </c>
      <c r="K3236" s="38">
        <f t="shared" si="179"/>
        <v>4342619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6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41163</v>
      </c>
      <c r="D3237" s="37" t="s">
        <v>1743</v>
      </c>
      <c r="E3237" s="193">
        <v>41163</v>
      </c>
      <c r="F3237" s="40" t="s">
        <v>1230</v>
      </c>
      <c r="G3237" s="40" t="s">
        <v>1066</v>
      </c>
      <c r="H3237" s="7" t="s">
        <v>1711</v>
      </c>
      <c r="I3237" s="260">
        <v>400</v>
      </c>
      <c r="J3237" s="260">
        <v>2213.504663634621</v>
      </c>
      <c r="K3237" s="38">
        <f t="shared" si="179"/>
        <v>885402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6" t="str">
        <f>IF(B3238&lt;&gt;"",IF(AND(B3238&gt;=_TM1,B3238&lt;=_TM2,OR(TH!L3238="1111",TH!M3238="1111")),TH!D3238,""),"")</f>
        <v/>
      </c>
      <c r="B3238" s="36">
        <f t="shared" si="157"/>
        <v>9</v>
      </c>
      <c r="C3238" s="37">
        <f t="shared" si="178"/>
        <v>41169</v>
      </c>
      <c r="D3238" s="37" t="s">
        <v>1743</v>
      </c>
      <c r="E3238" s="193">
        <v>41169</v>
      </c>
      <c r="F3238" s="40" t="s">
        <v>1123</v>
      </c>
      <c r="G3238" s="40" t="s">
        <v>1067</v>
      </c>
      <c r="H3238" s="7" t="s">
        <v>1711</v>
      </c>
      <c r="I3238" s="260">
        <v>515</v>
      </c>
      <c r="J3238" s="260">
        <v>7376.3549063530672</v>
      </c>
      <c r="K3238" s="38">
        <f t="shared" si="179"/>
        <v>3798823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6" t="str">
        <f>IF(B3239&lt;&gt;"",IF(AND(B3239&gt;=_TM1,B3239&lt;=_TM2,OR(TH!L3239="1111",TH!M3239="1111")),TH!D3239,""),"")</f>
        <v/>
      </c>
      <c r="B3239" s="36">
        <f t="shared" si="157"/>
        <v>9</v>
      </c>
      <c r="C3239" s="37">
        <f t="shared" si="178"/>
        <v>41169</v>
      </c>
      <c r="D3239" s="37" t="s">
        <v>1743</v>
      </c>
      <c r="E3239" s="193">
        <v>41169</v>
      </c>
      <c r="F3239" s="40" t="s">
        <v>1123</v>
      </c>
      <c r="G3239" s="40" t="s">
        <v>1067</v>
      </c>
      <c r="H3239" s="7" t="s">
        <v>1711</v>
      </c>
      <c r="I3239" s="260">
        <v>590</v>
      </c>
      <c r="J3239" s="260">
        <v>6842.7839009227564</v>
      </c>
      <c r="K3239" s="38">
        <f t="shared" si="179"/>
        <v>4037243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s="902" customFormat="1" ht="15.75" customHeight="1">
      <c r="A3240" s="918" t="str">
        <f>IF(B3240&lt;&gt;"",IF(AND(B3240&gt;=_TM1,B3240&lt;=_TM2,OR(TH!L3240="1111",TH!M3240="1111")),TH!D3240,""),"")</f>
        <v/>
      </c>
      <c r="B3240" s="893">
        <f t="shared" si="157"/>
        <v>10</v>
      </c>
      <c r="C3240" s="919">
        <f t="shared" si="178"/>
        <v>41183</v>
      </c>
      <c r="D3240" s="37" t="s">
        <v>1743</v>
      </c>
      <c r="E3240" s="894">
        <v>41183</v>
      </c>
      <c r="F3240" s="924" t="s">
        <v>1147</v>
      </c>
      <c r="G3240" s="924" t="s">
        <v>1068</v>
      </c>
      <c r="H3240" s="922" t="s">
        <v>1711</v>
      </c>
      <c r="I3240" s="898">
        <v>508</v>
      </c>
      <c r="J3240" s="898">
        <v>10711.842452385759</v>
      </c>
      <c r="K3240" s="899">
        <f t="shared" si="179"/>
        <v>5441616</v>
      </c>
      <c r="L3240" s="920" t="s">
        <v>183</v>
      </c>
      <c r="M3240" s="920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6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1743</v>
      </c>
      <c r="E3241" s="193">
        <v>41194</v>
      </c>
      <c r="F3241" s="40" t="s">
        <v>1134</v>
      </c>
      <c r="G3241" s="40" t="s">
        <v>434</v>
      </c>
      <c r="H3241" s="7" t="s">
        <v>1711</v>
      </c>
      <c r="I3241" s="260">
        <v>500</v>
      </c>
      <c r="J3241" s="260">
        <v>10652.616499629854</v>
      </c>
      <c r="K3241" s="38">
        <f t="shared" si="179"/>
        <v>5326308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6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1743</v>
      </c>
      <c r="E3242" s="193">
        <v>41194</v>
      </c>
      <c r="F3242" s="40" t="s">
        <v>1123</v>
      </c>
      <c r="G3242" s="40" t="s">
        <v>434</v>
      </c>
      <c r="H3242" s="7" t="s">
        <v>1711</v>
      </c>
      <c r="I3242" s="260">
        <v>508</v>
      </c>
      <c r="J3242" s="260">
        <v>7523.9644996298539</v>
      </c>
      <c r="K3242" s="38">
        <f t="shared" si="179"/>
        <v>3822174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6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1743</v>
      </c>
      <c r="E3243" s="193">
        <v>41194</v>
      </c>
      <c r="F3243" s="40" t="s">
        <v>1145</v>
      </c>
      <c r="G3243" s="40" t="s">
        <v>623</v>
      </c>
      <c r="H3243" s="7" t="s">
        <v>1711</v>
      </c>
      <c r="I3243" s="260">
        <v>1000</v>
      </c>
      <c r="J3243" s="260">
        <v>10779.964499629854</v>
      </c>
      <c r="K3243" s="38">
        <f t="shared" si="179"/>
        <v>10779964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6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41194</v>
      </c>
      <c r="D3244" s="37" t="s">
        <v>1743</v>
      </c>
      <c r="E3244" s="193">
        <v>41194</v>
      </c>
      <c r="F3244" s="40" t="s">
        <v>1144</v>
      </c>
      <c r="G3244" s="40" t="s">
        <v>623</v>
      </c>
      <c r="H3244" s="7" t="s">
        <v>1711</v>
      </c>
      <c r="I3244" s="260">
        <v>200</v>
      </c>
      <c r="J3244" s="260">
        <v>12226.964499629854</v>
      </c>
      <c r="K3244" s="38">
        <f t="shared" si="179"/>
        <v>2445393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6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41194</v>
      </c>
      <c r="D3245" s="37" t="s">
        <v>1743</v>
      </c>
      <c r="E3245" s="193">
        <v>41194</v>
      </c>
      <c r="F3245" s="40" t="s">
        <v>1146</v>
      </c>
      <c r="G3245" s="40" t="s">
        <v>623</v>
      </c>
      <c r="H3245" s="7" t="s">
        <v>1711</v>
      </c>
      <c r="I3245" s="260">
        <v>100</v>
      </c>
      <c r="J3245" s="260">
        <v>12104.464499629854</v>
      </c>
      <c r="K3245" s="38">
        <f t="shared" si="179"/>
        <v>1210446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6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1743</v>
      </c>
      <c r="E3246" s="193">
        <v>41195</v>
      </c>
      <c r="F3246" s="40" t="s">
        <v>1145</v>
      </c>
      <c r="G3246" s="40" t="s">
        <v>1069</v>
      </c>
      <c r="H3246" s="7" t="s">
        <v>1711</v>
      </c>
      <c r="I3246" s="260">
        <v>1000</v>
      </c>
      <c r="J3246" s="260">
        <v>10779.964499629854</v>
      </c>
      <c r="K3246" s="38">
        <f t="shared" si="179"/>
        <v>10779964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6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41195</v>
      </c>
      <c r="D3247" s="37" t="s">
        <v>1743</v>
      </c>
      <c r="E3247" s="193">
        <v>41195</v>
      </c>
      <c r="F3247" s="40" t="s">
        <v>1144</v>
      </c>
      <c r="G3247" s="40" t="s">
        <v>1069</v>
      </c>
      <c r="H3247" s="7" t="s">
        <v>1711</v>
      </c>
      <c r="I3247" s="260">
        <v>300</v>
      </c>
      <c r="J3247" s="260">
        <v>12226.964499629854</v>
      </c>
      <c r="K3247" s="38">
        <f t="shared" si="179"/>
        <v>3668089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6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si="178"/>
        <v>41195</v>
      </c>
      <c r="D3248" s="37" t="s">
        <v>1743</v>
      </c>
      <c r="E3248" s="193">
        <v>41195</v>
      </c>
      <c r="F3248" s="40" t="s">
        <v>1143</v>
      </c>
      <c r="G3248" s="40" t="s">
        <v>1069</v>
      </c>
      <c r="H3248" s="7" t="s">
        <v>1711</v>
      </c>
      <c r="I3248" s="260">
        <v>100</v>
      </c>
      <c r="J3248" s="260">
        <v>10591.464499629854</v>
      </c>
      <c r="K3248" s="38">
        <f t="shared" si="179"/>
        <v>1059146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6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78"/>
        <v>41198</v>
      </c>
      <c r="D3249" s="37" t="s">
        <v>1743</v>
      </c>
      <c r="E3249" s="193">
        <v>41198</v>
      </c>
      <c r="F3249" s="40" t="s">
        <v>1142</v>
      </c>
      <c r="G3249" s="40" t="s">
        <v>435</v>
      </c>
      <c r="H3249" s="7" t="s">
        <v>1711</v>
      </c>
      <c r="I3249" s="260">
        <v>495</v>
      </c>
      <c r="J3249" s="260">
        <v>7533.2099541753078</v>
      </c>
      <c r="K3249" s="38">
        <f t="shared" si="179"/>
        <v>3728939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6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ref="C3250:C3302" si="180">E3250</f>
        <v>41199</v>
      </c>
      <c r="D3250" s="37" t="s">
        <v>1743</v>
      </c>
      <c r="E3250" s="193">
        <v>41199</v>
      </c>
      <c r="F3250" s="40" t="s">
        <v>1134</v>
      </c>
      <c r="G3250" s="40" t="s">
        <v>1070</v>
      </c>
      <c r="H3250" s="7" t="s">
        <v>1711</v>
      </c>
      <c r="I3250" s="260">
        <v>489</v>
      </c>
      <c r="J3250" s="260">
        <v>10763.415419875253</v>
      </c>
      <c r="K3250" s="38">
        <f t="shared" ref="K3250:K3302" si="181">ROUND(I3250*J3250,0)</f>
        <v>5263310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6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1743</v>
      </c>
      <c r="E3251" s="193">
        <v>41199</v>
      </c>
      <c r="F3251" s="40" t="s">
        <v>1123</v>
      </c>
      <c r="G3251" s="40" t="s">
        <v>1070</v>
      </c>
      <c r="H3251" s="7" t="s">
        <v>1711</v>
      </c>
      <c r="I3251" s="260">
        <v>490</v>
      </c>
      <c r="J3251" s="260">
        <v>7542.6440914665891</v>
      </c>
      <c r="K3251" s="38">
        <f t="shared" si="181"/>
        <v>3695896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6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41199</v>
      </c>
      <c r="D3252" s="37" t="s">
        <v>1743</v>
      </c>
      <c r="E3252" s="193">
        <v>41199</v>
      </c>
      <c r="F3252" s="40" t="s">
        <v>1071</v>
      </c>
      <c r="G3252" s="40" t="s">
        <v>436</v>
      </c>
      <c r="H3252" s="7" t="s">
        <v>1711</v>
      </c>
      <c r="I3252" s="260">
        <v>106</v>
      </c>
      <c r="J3252" s="260">
        <v>6344.964499629853</v>
      </c>
      <c r="K3252" s="38">
        <f t="shared" si="181"/>
        <v>672566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6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41199</v>
      </c>
      <c r="D3253" s="37" t="s">
        <v>1743</v>
      </c>
      <c r="E3253" s="193">
        <v>41199</v>
      </c>
      <c r="F3253" s="40" t="s">
        <v>1072</v>
      </c>
      <c r="G3253" s="40" t="s">
        <v>436</v>
      </c>
      <c r="H3253" s="7" t="s">
        <v>1711</v>
      </c>
      <c r="I3253" s="260">
        <v>104</v>
      </c>
      <c r="J3253" s="260">
        <v>6561.4644996298548</v>
      </c>
      <c r="K3253" s="38">
        <f t="shared" si="181"/>
        <v>682392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6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41201</v>
      </c>
      <c r="D3254" s="37" t="s">
        <v>1743</v>
      </c>
      <c r="E3254" s="193">
        <v>41201</v>
      </c>
      <c r="F3254" s="40" t="s">
        <v>1141</v>
      </c>
      <c r="G3254" s="40" t="s">
        <v>1073</v>
      </c>
      <c r="H3254" s="7" t="s">
        <v>1711</v>
      </c>
      <c r="I3254" s="260">
        <v>515</v>
      </c>
      <c r="J3254" s="260">
        <v>15388.435373416263</v>
      </c>
      <c r="K3254" s="38">
        <f t="shared" si="181"/>
        <v>7925044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6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41201</v>
      </c>
      <c r="D3255" s="37" t="s">
        <v>1743</v>
      </c>
      <c r="E3255" s="193">
        <v>41201</v>
      </c>
      <c r="F3255" s="40" t="s">
        <v>1140</v>
      </c>
      <c r="G3255" s="40" t="s">
        <v>1074</v>
      </c>
      <c r="H3255" s="7" t="s">
        <v>1711</v>
      </c>
      <c r="I3255" s="260">
        <v>1036</v>
      </c>
      <c r="J3255" s="260">
        <v>6561.464499629853</v>
      </c>
      <c r="K3255" s="38">
        <f t="shared" si="181"/>
        <v>6797677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6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1743</v>
      </c>
      <c r="E3256" s="193">
        <v>41205</v>
      </c>
      <c r="F3256" s="40" t="s">
        <v>1127</v>
      </c>
      <c r="G3256" s="40" t="s">
        <v>1075</v>
      </c>
      <c r="H3256" s="7" t="s">
        <v>1711</v>
      </c>
      <c r="I3256" s="260">
        <v>1020</v>
      </c>
      <c r="J3256" s="260">
        <v>8288.2341074729902</v>
      </c>
      <c r="K3256" s="38">
        <f t="shared" si="181"/>
        <v>8453999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6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1743</v>
      </c>
      <c r="E3257" s="193">
        <v>41205</v>
      </c>
      <c r="F3257" s="40" t="s">
        <v>1139</v>
      </c>
      <c r="G3257" s="40" t="s">
        <v>1076</v>
      </c>
      <c r="H3257" s="7" t="s">
        <v>1711</v>
      </c>
      <c r="I3257" s="260">
        <v>1350</v>
      </c>
      <c r="J3257" s="260">
        <v>5500.9830181483721</v>
      </c>
      <c r="K3257" s="38">
        <f t="shared" si="181"/>
        <v>7426327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6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1743</v>
      </c>
      <c r="E3258" s="193">
        <v>41205</v>
      </c>
      <c r="F3258" s="40" t="s">
        <v>1138</v>
      </c>
      <c r="G3258" s="40" t="s">
        <v>1076</v>
      </c>
      <c r="H3258" s="7" t="s">
        <v>1711</v>
      </c>
      <c r="I3258" s="260">
        <v>617</v>
      </c>
      <c r="J3258" s="260">
        <v>9013.6995077335814</v>
      </c>
      <c r="K3258" s="38">
        <f t="shared" si="181"/>
        <v>5561453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6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41205</v>
      </c>
      <c r="D3259" s="37" t="s">
        <v>1743</v>
      </c>
      <c r="E3259" s="193">
        <v>41205</v>
      </c>
      <c r="F3259" s="40" t="s">
        <v>1137</v>
      </c>
      <c r="G3259" s="40" t="s">
        <v>1076</v>
      </c>
      <c r="H3259" s="7" t="s">
        <v>1711</v>
      </c>
      <c r="I3259" s="260">
        <v>293</v>
      </c>
      <c r="J3259" s="260">
        <v>5300.5361719848033</v>
      </c>
      <c r="K3259" s="38">
        <f t="shared" si="181"/>
        <v>1553057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6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41205</v>
      </c>
      <c r="D3260" s="37" t="s">
        <v>1743</v>
      </c>
      <c r="E3260" s="193">
        <v>41205</v>
      </c>
      <c r="F3260" s="40" t="s">
        <v>1119</v>
      </c>
      <c r="G3260" s="40" t="s">
        <v>1076</v>
      </c>
      <c r="H3260" s="7" t="s">
        <v>1711</v>
      </c>
      <c r="I3260" s="260">
        <v>500</v>
      </c>
      <c r="J3260" s="260">
        <v>9246.1204996298529</v>
      </c>
      <c r="K3260" s="38">
        <f t="shared" si="181"/>
        <v>4623060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6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1743</v>
      </c>
      <c r="E3261" s="193">
        <v>41208</v>
      </c>
      <c r="F3261" s="40" t="s">
        <v>1119</v>
      </c>
      <c r="G3261" s="40" t="s">
        <v>1077</v>
      </c>
      <c r="H3261" s="7" t="s">
        <v>1711</v>
      </c>
      <c r="I3261" s="260">
        <v>98</v>
      </c>
      <c r="J3261" s="260">
        <v>9068.6073567727108</v>
      </c>
      <c r="K3261" s="38">
        <f t="shared" si="181"/>
        <v>888724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6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1743</v>
      </c>
      <c r="E3262" s="193">
        <v>41208</v>
      </c>
      <c r="F3262" s="40" t="s">
        <v>1120</v>
      </c>
      <c r="G3262" s="40" t="s">
        <v>1077</v>
      </c>
      <c r="H3262" s="7" t="s">
        <v>1711</v>
      </c>
      <c r="I3262" s="260">
        <v>1272</v>
      </c>
      <c r="J3262" s="260">
        <v>5191.4361977430617</v>
      </c>
      <c r="K3262" s="38">
        <f t="shared" si="181"/>
        <v>6603507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6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41208</v>
      </c>
      <c r="D3263" s="37" t="s">
        <v>1743</v>
      </c>
      <c r="E3263" s="193">
        <v>41208</v>
      </c>
      <c r="F3263" s="40" t="s">
        <v>1136</v>
      </c>
      <c r="G3263" s="40" t="s">
        <v>1077</v>
      </c>
      <c r="H3263" s="7" t="s">
        <v>1711</v>
      </c>
      <c r="I3263" s="260">
        <v>640</v>
      </c>
      <c r="J3263" s="260">
        <v>6727.4644996298548</v>
      </c>
      <c r="K3263" s="38">
        <f t="shared" si="181"/>
        <v>4305577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6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41208</v>
      </c>
      <c r="D3264" s="37" t="s">
        <v>1743</v>
      </c>
      <c r="E3264" s="193">
        <v>41208</v>
      </c>
      <c r="F3264" s="40" t="s">
        <v>1135</v>
      </c>
      <c r="G3264" s="40" t="s">
        <v>1077</v>
      </c>
      <c r="H3264" s="7" t="s">
        <v>1711</v>
      </c>
      <c r="I3264" s="260">
        <v>606</v>
      </c>
      <c r="J3264" s="260">
        <v>8288.2334765275446</v>
      </c>
      <c r="K3264" s="38">
        <f t="shared" si="181"/>
        <v>5022669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6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1743</v>
      </c>
      <c r="E3265" s="193">
        <v>41213</v>
      </c>
      <c r="F3265" s="40" t="s">
        <v>1123</v>
      </c>
      <c r="G3265" s="40" t="s">
        <v>1078</v>
      </c>
      <c r="H3265" s="7" t="s">
        <v>1711</v>
      </c>
      <c r="I3265" s="260">
        <v>998</v>
      </c>
      <c r="J3265" s="260">
        <v>7533.1358423152251</v>
      </c>
      <c r="K3265" s="38">
        <f t="shared" si="181"/>
        <v>7518070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6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1743</v>
      </c>
      <c r="E3266" s="193">
        <v>41213</v>
      </c>
      <c r="F3266" s="40" t="s">
        <v>1134</v>
      </c>
      <c r="G3266" s="40" t="s">
        <v>1078</v>
      </c>
      <c r="H3266" s="7" t="s">
        <v>1711</v>
      </c>
      <c r="I3266" s="260">
        <v>200</v>
      </c>
      <c r="J3266" s="260">
        <v>10591.464499629854</v>
      </c>
      <c r="K3266" s="38">
        <f t="shared" si="181"/>
        <v>2118293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6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1743</v>
      </c>
      <c r="E3267" s="193">
        <v>41213</v>
      </c>
      <c r="F3267" s="40" t="s">
        <v>1079</v>
      </c>
      <c r="G3267" s="40" t="s">
        <v>1080</v>
      </c>
      <c r="H3267" s="7" t="s">
        <v>1711</v>
      </c>
      <c r="I3267" s="260">
        <v>100</v>
      </c>
      <c r="J3267" s="260">
        <v>12104.464499629854</v>
      </c>
      <c r="K3267" s="38">
        <f t="shared" si="181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6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1743</v>
      </c>
      <c r="E3268" s="193">
        <v>41213</v>
      </c>
      <c r="F3268" s="40" t="s">
        <v>1082</v>
      </c>
      <c r="G3268" s="40" t="s">
        <v>1080</v>
      </c>
      <c r="H3268" s="7" t="s">
        <v>1711</v>
      </c>
      <c r="I3268" s="260">
        <v>100</v>
      </c>
      <c r="J3268" s="260">
        <v>12104.464499629854</v>
      </c>
      <c r="K3268" s="38">
        <f t="shared" si="181"/>
        <v>1210446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6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1743</v>
      </c>
      <c r="E3269" s="193">
        <v>41213</v>
      </c>
      <c r="F3269" s="40" t="s">
        <v>1083</v>
      </c>
      <c r="G3269" s="40" t="s">
        <v>1080</v>
      </c>
      <c r="H3269" s="7" t="s">
        <v>1711</v>
      </c>
      <c r="I3269" s="260">
        <v>100</v>
      </c>
      <c r="J3269" s="260">
        <v>12104.464499629854</v>
      </c>
      <c r="K3269" s="38">
        <f t="shared" si="181"/>
        <v>1210446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6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1743</v>
      </c>
      <c r="E3270" s="193">
        <v>41213</v>
      </c>
      <c r="F3270" s="40" t="s">
        <v>1084</v>
      </c>
      <c r="G3270" s="40" t="s">
        <v>1080</v>
      </c>
      <c r="H3270" s="7" t="s">
        <v>1711</v>
      </c>
      <c r="I3270" s="260">
        <v>200</v>
      </c>
      <c r="J3270" s="260">
        <v>12226.964499629854</v>
      </c>
      <c r="K3270" s="38">
        <f t="shared" si="181"/>
        <v>2445393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6" t="str">
        <f>IF(B3271&lt;&gt;"",IF(AND(B3271&gt;=_TM1,B3271&lt;=_TM2,OR(TH!L3271="1111",TH!M3271="1111")),TH!D3271,""),"")</f>
        <v/>
      </c>
      <c r="B3271" s="36">
        <f t="shared" si="157"/>
        <v>10</v>
      </c>
      <c r="C3271" s="37">
        <f t="shared" si="180"/>
        <v>41213</v>
      </c>
      <c r="D3271" s="37" t="s">
        <v>1743</v>
      </c>
      <c r="E3271" s="193">
        <v>41213</v>
      </c>
      <c r="F3271" s="40" t="s">
        <v>1085</v>
      </c>
      <c r="G3271" s="40" t="s">
        <v>1080</v>
      </c>
      <c r="H3271" s="7" t="s">
        <v>1711</v>
      </c>
      <c r="I3271" s="260">
        <v>100</v>
      </c>
      <c r="J3271" s="260">
        <v>11936.464499629854</v>
      </c>
      <c r="K3271" s="38">
        <f t="shared" si="181"/>
        <v>1193646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6" t="str">
        <f>IF(B3272&lt;&gt;"",IF(AND(B3272&gt;=_TM1,B3272&lt;=_TM2,OR(TH!L3272="1111",TH!M3272="1111")),TH!D3272,""),"")</f>
        <v/>
      </c>
      <c r="B3272" s="36">
        <f t="shared" si="157"/>
        <v>10</v>
      </c>
      <c r="C3272" s="37">
        <f t="shared" si="180"/>
        <v>41213</v>
      </c>
      <c r="D3272" s="37" t="s">
        <v>1743</v>
      </c>
      <c r="E3272" s="193">
        <v>41213</v>
      </c>
      <c r="F3272" s="40" t="s">
        <v>1086</v>
      </c>
      <c r="G3272" s="40" t="s">
        <v>1080</v>
      </c>
      <c r="H3272" s="7" t="s">
        <v>1711</v>
      </c>
      <c r="I3272" s="260">
        <v>200</v>
      </c>
      <c r="J3272" s="260">
        <v>12168.964499629854</v>
      </c>
      <c r="K3272" s="38">
        <f t="shared" si="181"/>
        <v>2433793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6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1743</v>
      </c>
      <c r="E3273" s="193">
        <v>41226</v>
      </c>
      <c r="F3273" s="40" t="s">
        <v>1120</v>
      </c>
      <c r="G3273" s="40" t="s">
        <v>1087</v>
      </c>
      <c r="H3273" s="7" t="s">
        <v>1711</v>
      </c>
      <c r="I3273" s="260">
        <v>1619</v>
      </c>
      <c r="J3273" s="260">
        <v>5171.8375694260239</v>
      </c>
      <c r="K3273" s="38">
        <f t="shared" si="181"/>
        <v>8373205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6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41226</v>
      </c>
      <c r="D3274" s="37" t="s">
        <v>1743</v>
      </c>
      <c r="E3274" s="193">
        <v>41226</v>
      </c>
      <c r="F3274" s="40" t="s">
        <v>1133</v>
      </c>
      <c r="G3274" s="40" t="s">
        <v>1087</v>
      </c>
      <c r="H3274" s="7" t="s">
        <v>1711</v>
      </c>
      <c r="I3274" s="260">
        <v>608</v>
      </c>
      <c r="J3274" s="260">
        <v>12130.573052261432</v>
      </c>
      <c r="K3274" s="38">
        <f t="shared" si="181"/>
        <v>7375388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6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41226</v>
      </c>
      <c r="D3275" s="37" t="s">
        <v>1743</v>
      </c>
      <c r="E3275" s="193">
        <v>41226</v>
      </c>
      <c r="F3275" s="40" t="s">
        <v>1119</v>
      </c>
      <c r="G3275" s="40" t="s">
        <v>1087</v>
      </c>
      <c r="H3275" s="7" t="s">
        <v>1711</v>
      </c>
      <c r="I3275" s="260">
        <v>602</v>
      </c>
      <c r="J3275" s="260">
        <v>9175.371476374039</v>
      </c>
      <c r="K3275" s="38">
        <f t="shared" si="181"/>
        <v>5523574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6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1743</v>
      </c>
      <c r="E3276" s="193">
        <v>41228</v>
      </c>
      <c r="F3276" s="40" t="s">
        <v>1123</v>
      </c>
      <c r="G3276" s="40" t="s">
        <v>1088</v>
      </c>
      <c r="H3276" s="7" t="s">
        <v>1711</v>
      </c>
      <c r="I3276" s="260">
        <v>506</v>
      </c>
      <c r="J3276" s="260">
        <v>7542.0534324361788</v>
      </c>
      <c r="K3276" s="38">
        <f t="shared" si="181"/>
        <v>3816279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6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41228</v>
      </c>
      <c r="D3277" s="37" t="s">
        <v>1743</v>
      </c>
      <c r="E3277" s="193">
        <v>41228</v>
      </c>
      <c r="F3277" s="40" t="s">
        <v>1132</v>
      </c>
      <c r="G3277" s="40" t="s">
        <v>1088</v>
      </c>
      <c r="H3277" s="7" t="s">
        <v>1711</v>
      </c>
      <c r="I3277" s="260">
        <v>105</v>
      </c>
      <c r="J3277" s="260">
        <v>3303.3883091536632</v>
      </c>
      <c r="K3277" s="38">
        <f t="shared" si="181"/>
        <v>346856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6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41228</v>
      </c>
      <c r="D3278" s="37" t="s">
        <v>1743</v>
      </c>
      <c r="E3278" s="193">
        <v>41228</v>
      </c>
      <c r="F3278" s="40" t="s">
        <v>1116</v>
      </c>
      <c r="G3278" s="40" t="s">
        <v>1089</v>
      </c>
      <c r="H3278" s="7" t="s">
        <v>1711</v>
      </c>
      <c r="I3278" s="260">
        <v>1005</v>
      </c>
      <c r="J3278" s="260">
        <v>12946.904300624878</v>
      </c>
      <c r="K3278" s="38">
        <f t="shared" si="181"/>
        <v>13011639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6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1743</v>
      </c>
      <c r="E3279" s="193">
        <v>41235</v>
      </c>
      <c r="F3279" s="40" t="s">
        <v>1131</v>
      </c>
      <c r="G3279" s="40" t="s">
        <v>1090</v>
      </c>
      <c r="H3279" s="7" t="s">
        <v>1711</v>
      </c>
      <c r="I3279" s="260">
        <v>220</v>
      </c>
      <c r="J3279" s="260">
        <v>10591.464499629852</v>
      </c>
      <c r="K3279" s="38">
        <f t="shared" si="181"/>
        <v>2330122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6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1743</v>
      </c>
      <c r="E3280" s="193">
        <v>41235</v>
      </c>
      <c r="F3280" s="40" t="s">
        <v>1130</v>
      </c>
      <c r="G3280" s="40" t="s">
        <v>1090</v>
      </c>
      <c r="H3280" s="7" t="s">
        <v>1711</v>
      </c>
      <c r="I3280" s="260">
        <v>258</v>
      </c>
      <c r="J3280" s="260">
        <v>12730.410236063963</v>
      </c>
      <c r="K3280" s="38">
        <f t="shared" si="181"/>
        <v>3284446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6" t="str">
        <f>IF(B3281&lt;&gt;"",IF(AND(B3281&gt;=_TM1,B3281&lt;=_TM2,OR(TH!L3281="1111",TH!M3281="1111")),TH!D3281,""),"")</f>
        <v/>
      </c>
      <c r="B3281" s="36">
        <f t="shared" si="157"/>
        <v>11</v>
      </c>
      <c r="C3281" s="37">
        <f t="shared" si="180"/>
        <v>41235</v>
      </c>
      <c r="D3281" s="37" t="s">
        <v>1743</v>
      </c>
      <c r="E3281" s="193">
        <v>41235</v>
      </c>
      <c r="F3281" s="40" t="s">
        <v>1129</v>
      </c>
      <c r="G3281" s="40" t="s">
        <v>1090</v>
      </c>
      <c r="H3281" s="7" t="s">
        <v>1711</v>
      </c>
      <c r="I3281" s="260">
        <v>295</v>
      </c>
      <c r="J3281" s="260">
        <v>10912.718736917992</v>
      </c>
      <c r="K3281" s="38">
        <f t="shared" si="181"/>
        <v>3219252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6" t="str">
        <f>IF(B3282&lt;&gt;"",IF(AND(B3282&gt;=_TM1,B3282&lt;=_TM2,OR(TH!L3282="1111",TH!M3282="1111")),TH!D3282,""),"")</f>
        <v/>
      </c>
      <c r="B3282" s="36">
        <f t="shared" si="157"/>
        <v>11</v>
      </c>
      <c r="C3282" s="37">
        <f t="shared" si="180"/>
        <v>41235</v>
      </c>
      <c r="D3282" s="37" t="s">
        <v>1743</v>
      </c>
      <c r="E3282" s="193">
        <v>41235</v>
      </c>
      <c r="F3282" s="40" t="s">
        <v>1128</v>
      </c>
      <c r="G3282" s="40" t="s">
        <v>1090</v>
      </c>
      <c r="H3282" s="7" t="s">
        <v>1711</v>
      </c>
      <c r="I3282" s="260">
        <v>297</v>
      </c>
      <c r="J3282" s="260">
        <v>11674.73722690258</v>
      </c>
      <c r="K3282" s="38">
        <f t="shared" si="181"/>
        <v>3467397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6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41244</v>
      </c>
      <c r="D3283" s="37" t="s">
        <v>1743</v>
      </c>
      <c r="E3283" s="193">
        <v>41244</v>
      </c>
      <c r="F3283" s="40" t="s">
        <v>1127</v>
      </c>
      <c r="G3283" s="40" t="s">
        <v>1091</v>
      </c>
      <c r="H3283" s="7" t="s">
        <v>1711</v>
      </c>
      <c r="I3283" s="260">
        <v>1050</v>
      </c>
      <c r="J3283" s="260">
        <v>8288.234023439376</v>
      </c>
      <c r="K3283" s="38">
        <f t="shared" si="181"/>
        <v>8702646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6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1743</v>
      </c>
      <c r="E3284" s="193">
        <v>41253</v>
      </c>
      <c r="F3284" s="40" t="s">
        <v>1126</v>
      </c>
      <c r="G3284" s="40" t="s">
        <v>1092</v>
      </c>
      <c r="H3284" s="7" t="s">
        <v>1711</v>
      </c>
      <c r="I3284" s="260">
        <v>500</v>
      </c>
      <c r="J3284" s="260">
        <v>8984.3464996298535</v>
      </c>
      <c r="K3284" s="38">
        <f t="shared" si="181"/>
        <v>4492173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6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41253</v>
      </c>
      <c r="D3285" s="37" t="s">
        <v>1743</v>
      </c>
      <c r="E3285" s="193">
        <v>41253</v>
      </c>
      <c r="F3285" s="40" t="s">
        <v>1125</v>
      </c>
      <c r="G3285" s="40" t="s">
        <v>1092</v>
      </c>
      <c r="H3285" s="7" t="s">
        <v>1711</v>
      </c>
      <c r="I3285" s="260">
        <v>483</v>
      </c>
      <c r="J3285" s="260">
        <v>8867.9613940397921</v>
      </c>
      <c r="K3285" s="38">
        <f t="shared" si="181"/>
        <v>4283225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6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41253</v>
      </c>
      <c r="D3286" s="37" t="s">
        <v>1743</v>
      </c>
      <c r="E3286" s="193">
        <v>41253</v>
      </c>
      <c r="F3286" s="40" t="s">
        <v>1124</v>
      </c>
      <c r="G3286" s="40" t="s">
        <v>1092</v>
      </c>
      <c r="H3286" s="7" t="s">
        <v>1711</v>
      </c>
      <c r="I3286" s="260">
        <v>504</v>
      </c>
      <c r="J3286" s="260">
        <v>7664.9644996298539</v>
      </c>
      <c r="K3286" s="38">
        <f t="shared" si="181"/>
        <v>3863142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6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1743</v>
      </c>
      <c r="E3287" s="193">
        <v>41262</v>
      </c>
      <c r="F3287" s="40" t="s">
        <v>1123</v>
      </c>
      <c r="G3287" s="40" t="s">
        <v>1094</v>
      </c>
      <c r="H3287" s="7" t="s">
        <v>1711</v>
      </c>
      <c r="I3287" s="260">
        <v>530</v>
      </c>
      <c r="J3287" s="260">
        <v>7541.2343109506082</v>
      </c>
      <c r="K3287" s="38">
        <f t="shared" si="181"/>
        <v>3996854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6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1743</v>
      </c>
      <c r="E3288" s="193">
        <v>41262</v>
      </c>
      <c r="F3288" s="40" t="s">
        <v>1095</v>
      </c>
      <c r="G3288" s="40" t="s">
        <v>1096</v>
      </c>
      <c r="H3288" s="7" t="s">
        <v>1711</v>
      </c>
      <c r="I3288" s="260">
        <v>664</v>
      </c>
      <c r="J3288" s="260">
        <v>6727.4644996298548</v>
      </c>
      <c r="K3288" s="38">
        <f t="shared" si="181"/>
        <v>4467036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6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1743</v>
      </c>
      <c r="E3289" s="193">
        <v>41262</v>
      </c>
      <c r="F3289" s="40" t="s">
        <v>1097</v>
      </c>
      <c r="G3289" s="40" t="s">
        <v>1096</v>
      </c>
      <c r="H3289" s="7" t="s">
        <v>1711</v>
      </c>
      <c r="I3289" s="260">
        <v>56</v>
      </c>
      <c r="J3289" s="260">
        <v>6727.4644996298539</v>
      </c>
      <c r="K3289" s="38">
        <f t="shared" si="181"/>
        <v>376738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6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41262</v>
      </c>
      <c r="D3290" s="37" t="s">
        <v>1743</v>
      </c>
      <c r="E3290" s="193">
        <v>41262</v>
      </c>
      <c r="F3290" s="40" t="s">
        <v>1180</v>
      </c>
      <c r="G3290" s="40" t="s">
        <v>1096</v>
      </c>
      <c r="H3290" s="7" t="s">
        <v>1711</v>
      </c>
      <c r="I3290" s="260">
        <v>93</v>
      </c>
      <c r="J3290" s="260">
        <v>7459.0774028556598</v>
      </c>
      <c r="K3290" s="38">
        <f t="shared" si="181"/>
        <v>693694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6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41262</v>
      </c>
      <c r="D3291" s="37" t="s">
        <v>1743</v>
      </c>
      <c r="E3291" s="193">
        <v>41262</v>
      </c>
      <c r="F3291" s="40" t="s">
        <v>1122</v>
      </c>
      <c r="G3291" s="40" t="s">
        <v>1096</v>
      </c>
      <c r="H3291" s="7" t="s">
        <v>1711</v>
      </c>
      <c r="I3291" s="260">
        <v>126</v>
      </c>
      <c r="J3291" s="260">
        <v>8737.9406901060429</v>
      </c>
      <c r="K3291" s="38">
        <f t="shared" si="181"/>
        <v>1100981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6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1743</v>
      </c>
      <c r="E3292" s="193">
        <v>41263</v>
      </c>
      <c r="F3292" s="40" t="s">
        <v>1121</v>
      </c>
      <c r="G3292" s="40" t="s">
        <v>1098</v>
      </c>
      <c r="H3292" s="7" t="s">
        <v>1711</v>
      </c>
      <c r="I3292" s="260">
        <v>219</v>
      </c>
      <c r="J3292" s="260">
        <v>6344.9667827348758</v>
      </c>
      <c r="K3292" s="38">
        <f t="shared" si="181"/>
        <v>1389548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6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1743</v>
      </c>
      <c r="E3293" s="193">
        <v>41263</v>
      </c>
      <c r="F3293" s="40" t="s">
        <v>1072</v>
      </c>
      <c r="G3293" s="40" t="s">
        <v>1098</v>
      </c>
      <c r="H3293" s="7" t="s">
        <v>1711</v>
      </c>
      <c r="I3293" s="260">
        <v>100</v>
      </c>
      <c r="J3293" s="260">
        <v>6561.4644996298539</v>
      </c>
      <c r="K3293" s="38">
        <f t="shared" si="181"/>
        <v>656146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6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1743</v>
      </c>
      <c r="E3294" s="193">
        <v>41263</v>
      </c>
      <c r="F3294" s="40" t="s">
        <v>1071</v>
      </c>
      <c r="G3294" s="40" t="s">
        <v>1098</v>
      </c>
      <c r="H3294" s="7" t="s">
        <v>1711</v>
      </c>
      <c r="I3294" s="260">
        <v>104</v>
      </c>
      <c r="J3294" s="260">
        <v>6344.9644996298548</v>
      </c>
      <c r="K3294" s="38">
        <f t="shared" si="181"/>
        <v>659876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6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41263</v>
      </c>
      <c r="D3295" s="37" t="s">
        <v>1743</v>
      </c>
      <c r="E3295" s="193">
        <v>41263</v>
      </c>
      <c r="F3295" s="40" t="s">
        <v>1180</v>
      </c>
      <c r="G3295" s="40" t="s">
        <v>1098</v>
      </c>
      <c r="H3295" s="7" t="s">
        <v>1711</v>
      </c>
      <c r="I3295" s="260">
        <v>116</v>
      </c>
      <c r="J3295" s="260">
        <v>6561.464499629853</v>
      </c>
      <c r="K3295" s="38">
        <f t="shared" si="181"/>
        <v>761130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6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41263</v>
      </c>
      <c r="D3296" s="37" t="s">
        <v>1743</v>
      </c>
      <c r="E3296" s="193">
        <v>41263</v>
      </c>
      <c r="F3296" s="40" t="s">
        <v>1099</v>
      </c>
      <c r="G3296" s="40" t="s">
        <v>1098</v>
      </c>
      <c r="H3296" s="7" t="s">
        <v>1711</v>
      </c>
      <c r="I3296" s="260">
        <v>200</v>
      </c>
      <c r="J3296" s="260">
        <v>8588.8644996298535</v>
      </c>
      <c r="K3296" s="38">
        <f t="shared" si="181"/>
        <v>1717773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6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1743</v>
      </c>
      <c r="E3297" s="193">
        <v>41265</v>
      </c>
      <c r="F3297" s="40" t="s">
        <v>1100</v>
      </c>
      <c r="G3297" s="40" t="s">
        <v>1101</v>
      </c>
      <c r="H3297" s="7" t="s">
        <v>1711</v>
      </c>
      <c r="I3297" s="260">
        <v>200</v>
      </c>
      <c r="J3297" s="260">
        <v>12226.964499629854</v>
      </c>
      <c r="K3297" s="38">
        <f t="shared" si="181"/>
        <v>2445393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6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41265</v>
      </c>
      <c r="D3298" s="37" t="s">
        <v>1743</v>
      </c>
      <c r="E3298" s="193">
        <v>41265</v>
      </c>
      <c r="F3298" s="40" t="s">
        <v>1120</v>
      </c>
      <c r="G3298" s="40" t="s">
        <v>1102</v>
      </c>
      <c r="H3298" s="7" t="s">
        <v>1711</v>
      </c>
      <c r="I3298" s="260">
        <v>1618</v>
      </c>
      <c r="J3298" s="260">
        <v>5173.2123364654526</v>
      </c>
      <c r="K3298" s="38">
        <f t="shared" si="181"/>
        <v>8370258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6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41265</v>
      </c>
      <c r="D3299" s="37" t="s">
        <v>1743</v>
      </c>
      <c r="E3299" s="193">
        <v>41265</v>
      </c>
      <c r="F3299" s="40" t="s">
        <v>1119</v>
      </c>
      <c r="G3299" s="40" t="s">
        <v>1102</v>
      </c>
      <c r="H3299" s="7" t="s">
        <v>1711</v>
      </c>
      <c r="I3299" s="260">
        <v>302</v>
      </c>
      <c r="J3299" s="260">
        <v>9154.7525791000535</v>
      </c>
      <c r="K3299" s="38">
        <f t="shared" si="181"/>
        <v>2764735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6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1743</v>
      </c>
      <c r="E3300" s="193">
        <v>41272</v>
      </c>
      <c r="F3300" s="40" t="s">
        <v>1117</v>
      </c>
      <c r="G3300" s="40" t="s">
        <v>1103</v>
      </c>
      <c r="H3300" s="7" t="s">
        <v>1711</v>
      </c>
      <c r="I3300" s="260">
        <v>97</v>
      </c>
      <c r="J3300" s="260">
        <v>19586.650066640163</v>
      </c>
      <c r="K3300" s="38">
        <f t="shared" si="181"/>
        <v>1899905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6" t="str">
        <f>IF(B3301&lt;&gt;"",IF(AND(B3301&gt;=_TM1,B3301&lt;=_TM2,OR(TH!L3301="1111",TH!M3301="1111")),TH!D3301,""),"")</f>
        <v/>
      </c>
      <c r="B3301" s="36">
        <f t="shared" si="157"/>
        <v>12</v>
      </c>
      <c r="C3301" s="37">
        <f t="shared" si="180"/>
        <v>41272</v>
      </c>
      <c r="D3301" s="37" t="s">
        <v>1743</v>
      </c>
      <c r="E3301" s="193">
        <v>41272</v>
      </c>
      <c r="F3301" s="40" t="s">
        <v>1118</v>
      </c>
      <c r="G3301" s="40" t="s">
        <v>1103</v>
      </c>
      <c r="H3301" s="7" t="s">
        <v>1711</v>
      </c>
      <c r="I3301" s="260">
        <v>376</v>
      </c>
      <c r="J3301" s="260">
        <v>20605.339499629852</v>
      </c>
      <c r="K3301" s="38">
        <f t="shared" si="181"/>
        <v>7747608</v>
      </c>
      <c r="L3301" s="39" t="s">
        <v>183</v>
      </c>
      <c r="M3301" s="39" t="s">
        <v>177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6" t="str">
        <f>IF(B3302&lt;&gt;"",IF(AND(B3302&gt;=_TM1,B3302&lt;=_TM2,OR(TH!L3302="1111",TH!M3302="1111")),TH!D3302,""),"")</f>
        <v/>
      </c>
      <c r="B3302" s="36">
        <f t="shared" si="157"/>
        <v>12</v>
      </c>
      <c r="C3302" s="37">
        <f t="shared" si="180"/>
        <v>41272</v>
      </c>
      <c r="D3302" s="37" t="s">
        <v>1743</v>
      </c>
      <c r="E3302" s="193">
        <v>41272</v>
      </c>
      <c r="F3302" s="40" t="s">
        <v>1116</v>
      </c>
      <c r="G3302" s="40" t="s">
        <v>1105</v>
      </c>
      <c r="H3302" s="7" t="s">
        <v>1711</v>
      </c>
      <c r="I3302" s="260">
        <v>1020</v>
      </c>
      <c r="J3302" s="260">
        <v>12936.965480022012</v>
      </c>
      <c r="K3302" s="38">
        <f t="shared" si="181"/>
        <v>13195705</v>
      </c>
      <c r="L3302" s="39" t="s">
        <v>183</v>
      </c>
      <c r="M3302" s="39" t="s">
        <v>177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6" t="str">
        <f>IF(B3303&lt;&gt;"",IF(AND(B3303&gt;=_TM1,B3303&lt;=_TM2,OR(TH!L3303="1111",TH!M3303="1111")),TH!D3303,""),"")</f>
        <v/>
      </c>
      <c r="B3303" s="36" t="str">
        <f t="shared" ref="B3303:B3306" si="182">IF(C3303&lt;&gt;"",MONTH(C3303),"")</f>
        <v/>
      </c>
      <c r="C3303" s="37"/>
      <c r="D3303" s="37"/>
      <c r="E3303" s="37"/>
      <c r="F3303" s="40"/>
      <c r="G3303" s="40"/>
      <c r="H3303" s="44"/>
      <c r="I3303" s="260"/>
      <c r="J3303" s="260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6" t="str">
        <f>IF(B3304&lt;&gt;"",IF(AND(B3304&gt;=_TM1,B3304&lt;=_TM2,OR(TH!L3304="1111",TH!M3304="1111")),TH!D3304,""),"")</f>
        <v/>
      </c>
      <c r="B3304" s="36" t="str">
        <f t="shared" si="182"/>
        <v/>
      </c>
      <c r="C3304" s="37"/>
      <c r="D3304" s="37"/>
      <c r="E3304" s="37"/>
      <c r="F3304" s="40"/>
      <c r="G3304" s="40"/>
      <c r="H3304" s="44"/>
      <c r="I3304" s="260"/>
      <c r="J3304" s="260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5" spans="1:26" ht="15.75" customHeight="1">
      <c r="A3305" s="206" t="str">
        <f>IF(B3305&lt;&gt;"",IF(AND(B3305&gt;=_TM1,B3305&lt;=_TM2,OR(TH!L3305="1111",TH!M3305="1111")),TH!D3305,""),"")</f>
        <v/>
      </c>
      <c r="B3305" s="36" t="str">
        <f t="shared" si="182"/>
        <v/>
      </c>
      <c r="C3305" s="37"/>
      <c r="D3305" s="37"/>
      <c r="E3305" s="37"/>
      <c r="F3305" s="40"/>
      <c r="G3305" s="40"/>
      <c r="H3305" s="44"/>
      <c r="I3305" s="260"/>
      <c r="J3305" s="260"/>
      <c r="K3305" s="38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</row>
    <row r="3306" spans="1:26" ht="15.75" customHeight="1">
      <c r="A3306" s="206" t="str">
        <f>IF(B3306&lt;&gt;"",IF(AND(B3306&gt;=_TM1,B3306&lt;=_TM2,OR(TH!L3306="1111",TH!M3306="1111")),TH!D3306,""),"")</f>
        <v/>
      </c>
      <c r="B3306" s="36" t="str">
        <f t="shared" si="182"/>
        <v/>
      </c>
      <c r="C3306" s="37"/>
      <c r="D3306" s="37"/>
      <c r="E3306" s="37"/>
      <c r="F3306" s="40"/>
      <c r="G3306" s="40"/>
      <c r="H3306" s="44"/>
      <c r="I3306" s="260"/>
      <c r="J3306" s="260"/>
      <c r="K3306" s="38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</row>
    <row r="3308" spans="1:26">
      <c r="J3308" s="877"/>
    </row>
    <row r="3315" spans="8:11">
      <c r="H3315" s="876"/>
    </row>
    <row r="3316" spans="8:11">
      <c r="I3316" s="494">
        <f t="shared" ref="I3316" si="183">SUBTOTAL(9,I10:I3306)</f>
        <v>1082622</v>
      </c>
      <c r="J3316" s="494"/>
      <c r="K3316" s="494">
        <f>SUBTOTAL(9,K10:K3306)</f>
        <v>21762943182</v>
      </c>
    </row>
  </sheetData>
  <autoFilter ref="A9:AB3306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379</v>
      </c>
      <c r="I1" s="649"/>
    </row>
    <row r="2" spans="1:14">
      <c r="A2" s="648" t="str">
        <f>TH!A2</f>
        <v>Địa chỉ: 1A227/1 Ấp 1, Phạm Văn Hai, Bình Chánh, TPHCM</v>
      </c>
      <c r="H2" s="650" t="s">
        <v>380</v>
      </c>
      <c r="I2" s="650"/>
    </row>
    <row r="3" spans="1:14">
      <c r="H3" s="650" t="s">
        <v>381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382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67" t="s">
        <v>125</v>
      </c>
      <c r="I7" s="967"/>
      <c r="J7" s="655"/>
      <c r="K7" s="655"/>
      <c r="M7" s="966" t="s">
        <v>360</v>
      </c>
      <c r="N7" s="966"/>
    </row>
    <row r="8" spans="1:14" ht="23.25" customHeight="1" thickBot="1">
      <c r="A8" s="968" t="s">
        <v>383</v>
      </c>
      <c r="B8" s="970" t="s">
        <v>1</v>
      </c>
      <c r="C8" s="971"/>
      <c r="D8" s="972" t="s">
        <v>0</v>
      </c>
      <c r="E8" s="968" t="s">
        <v>384</v>
      </c>
      <c r="F8" s="965" t="s">
        <v>95</v>
      </c>
      <c r="G8" s="965"/>
      <c r="H8" s="970" t="s">
        <v>21</v>
      </c>
      <c r="I8" s="971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69"/>
      <c r="B9" s="646" t="s">
        <v>15</v>
      </c>
      <c r="C9" s="646" t="s">
        <v>32</v>
      </c>
      <c r="D9" s="973"/>
      <c r="E9" s="969"/>
      <c r="F9" s="667" t="s">
        <v>22</v>
      </c>
      <c r="G9" s="667" t="s">
        <v>23</v>
      </c>
      <c r="H9" s="646" t="s">
        <v>385</v>
      </c>
      <c r="I9" s="646" t="s">
        <v>23</v>
      </c>
      <c r="K9" s="180" t="s">
        <v>400</v>
      </c>
    </row>
    <row r="10" spans="1:14" ht="21.75" customHeight="1">
      <c r="A10" s="656"/>
      <c r="B10" s="656"/>
      <c r="C10" s="656"/>
      <c r="D10" s="657" t="s">
        <v>390</v>
      </c>
      <c r="E10" s="668"/>
      <c r="F10" s="656"/>
      <c r="G10" s="656"/>
      <c r="H10" s="664">
        <f>SUMIF(_M,"&lt;"&amp;$M$8,TH)</f>
        <v>8473395709</v>
      </c>
      <c r="I10" s="664">
        <f>SUMIF(_M,"&lt;"&amp;$M$8,TH)</f>
        <v>8473395709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391</v>
      </c>
      <c r="E52" s="662" t="s">
        <v>19</v>
      </c>
      <c r="F52" s="662"/>
      <c r="G52" s="662" t="s">
        <v>19</v>
      </c>
      <c r="H52" s="666">
        <f ca="1">SUBTOTAL(9,$H$10:$H$51)</f>
        <v>8902202227</v>
      </c>
      <c r="I52" s="666">
        <f ca="1">SUBTOTAL(9,I10:I51)</f>
        <v>8902202227</v>
      </c>
    </row>
    <row r="53" spans="1:10">
      <c r="A53" s="663" t="s">
        <v>386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387</v>
      </c>
      <c r="I56" s="650"/>
      <c r="J56" s="650"/>
    </row>
    <row r="57" spans="1:10">
      <c r="B57" s="650" t="s">
        <v>388</v>
      </c>
      <c r="D57" s="650" t="s">
        <v>12</v>
      </c>
      <c r="H57" s="650" t="s">
        <v>389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8" t="s">
        <v>149</v>
      </c>
      <c r="H2" s="978"/>
      <c r="I2" s="978"/>
    </row>
    <row r="3" spans="1:9" ht="15.75" customHeight="1">
      <c r="A3" s="1" t="str">
        <f>TH!A2</f>
        <v>Địa chỉ: 1A227/1 Ấp 1, Phạm Văn Hai, Bình Chánh, TPHCM</v>
      </c>
      <c r="G3" s="979" t="s">
        <v>121</v>
      </c>
      <c r="H3" s="979"/>
      <c r="I3" s="979"/>
    </row>
    <row r="4" spans="1:9">
      <c r="F4" s="17"/>
      <c r="G4" s="979"/>
      <c r="H4" s="979"/>
      <c r="I4" s="979"/>
    </row>
    <row r="5" spans="1:9" ht="17.25" customHeight="1">
      <c r="A5" s="980" t="s">
        <v>151</v>
      </c>
      <c r="B5" s="980"/>
      <c r="C5" s="980"/>
      <c r="D5" s="980"/>
      <c r="E5" s="980"/>
      <c r="F5" s="980"/>
      <c r="G5" s="980"/>
      <c r="H5" s="980"/>
      <c r="I5" s="980"/>
    </row>
    <row r="6" spans="1:9">
      <c r="A6" s="981" t="s">
        <v>152</v>
      </c>
      <c r="B6" s="982"/>
      <c r="C6" s="982"/>
      <c r="D6" s="982"/>
      <c r="E6" s="982"/>
      <c r="F6" s="982"/>
      <c r="G6" s="982"/>
      <c r="H6" s="982"/>
      <c r="I6" s="982"/>
    </row>
    <row r="7" spans="1:9">
      <c r="B7" s="5"/>
      <c r="C7" s="5"/>
      <c r="D7" s="187" t="s">
        <v>153</v>
      </c>
      <c r="E7" s="188" t="s">
        <v>502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82" t="s">
        <v>29</v>
      </c>
      <c r="B9" s="983"/>
      <c r="C9" s="983"/>
      <c r="D9" s="983"/>
      <c r="E9" s="983"/>
      <c r="F9" s="983"/>
      <c r="G9" s="983"/>
      <c r="H9" s="983"/>
      <c r="I9" s="983"/>
    </row>
    <row r="10" spans="1:9" ht="9.75" customHeight="1">
      <c r="C10" s="984"/>
      <c r="D10" s="985"/>
      <c r="E10" s="985"/>
      <c r="F10" s="985"/>
      <c r="G10" s="985"/>
      <c r="H10" s="985"/>
      <c r="I10" s="985"/>
    </row>
    <row r="11" spans="1:9" s="18" customFormat="1" ht="19.5" customHeight="1">
      <c r="A11" s="986" t="s">
        <v>20</v>
      </c>
      <c r="B11" s="976" t="s">
        <v>1</v>
      </c>
      <c r="C11" s="987"/>
      <c r="D11" s="986" t="s">
        <v>0</v>
      </c>
      <c r="E11" s="986" t="s">
        <v>14</v>
      </c>
      <c r="F11" s="976" t="s">
        <v>21</v>
      </c>
      <c r="G11" s="987"/>
      <c r="H11" s="976" t="s">
        <v>31</v>
      </c>
      <c r="I11" s="977"/>
    </row>
    <row r="12" spans="1:9" s="18" customFormat="1" ht="32.25" customHeight="1">
      <c r="A12" s="986"/>
      <c r="B12" s="246" t="s">
        <v>15</v>
      </c>
      <c r="C12" s="246" t="s">
        <v>32</v>
      </c>
      <c r="D12" s="986"/>
      <c r="E12" s="986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74" t="s">
        <v>156</v>
      </c>
      <c r="F27" s="974"/>
      <c r="G27" s="974"/>
      <c r="H27" s="974"/>
      <c r="I27" s="974"/>
    </row>
    <row r="28" spans="1:9" s="18" customFormat="1" ht="12.75">
      <c r="A28" s="974" t="s">
        <v>11</v>
      </c>
      <c r="B28" s="974"/>
      <c r="C28" s="974"/>
      <c r="D28" s="974"/>
      <c r="E28" s="974" t="s">
        <v>12</v>
      </c>
      <c r="F28" s="974"/>
      <c r="G28" s="974"/>
      <c r="H28" s="974"/>
      <c r="I28" s="974"/>
    </row>
    <row r="29" spans="1:9" s="18" customFormat="1" ht="12.75">
      <c r="A29" s="974" t="s">
        <v>13</v>
      </c>
      <c r="B29" s="974"/>
      <c r="C29" s="974"/>
      <c r="D29" s="974"/>
      <c r="E29" s="974" t="s">
        <v>13</v>
      </c>
      <c r="F29" s="974"/>
      <c r="G29" s="974"/>
      <c r="H29" s="974"/>
      <c r="I29" s="974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75" t="s">
        <v>158</v>
      </c>
      <c r="B36" s="975"/>
      <c r="C36" s="975"/>
      <c r="D36" s="975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53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8" t="s">
        <v>120</v>
      </c>
      <c r="H1" s="978"/>
      <c r="I1" s="978"/>
      <c r="J1" s="97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9" t="s">
        <v>121</v>
      </c>
      <c r="H2" s="979"/>
      <c r="I2" s="979"/>
      <c r="J2" s="979"/>
    </row>
    <row r="3" spans="1:15" s="3" customFormat="1" ht="16.5" customHeight="1">
      <c r="A3" s="4"/>
      <c r="B3" s="16"/>
      <c r="C3" s="109"/>
      <c r="D3" s="109"/>
      <c r="E3" s="16"/>
      <c r="G3" s="979"/>
      <c r="H3" s="979"/>
      <c r="I3" s="979"/>
      <c r="J3" s="97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8" t="s">
        <v>122</v>
      </c>
      <c r="B5" s="988"/>
      <c r="C5" s="988"/>
      <c r="D5" s="988"/>
      <c r="E5" s="988"/>
      <c r="F5" s="988"/>
      <c r="G5" s="988"/>
      <c r="H5" s="988"/>
      <c r="I5" s="988"/>
      <c r="J5" s="988"/>
    </row>
    <row r="6" spans="1:15" ht="14.25" customHeight="1">
      <c r="A6" s="990" t="str">
        <f>$L$11&amp;" / 2015"</f>
        <v>Quý IV / 2015</v>
      </c>
      <c r="B6" s="990"/>
      <c r="C6" s="990"/>
      <c r="D6" s="990"/>
      <c r="E6" s="990"/>
      <c r="F6" s="990"/>
      <c r="G6" s="990"/>
      <c r="H6" s="990"/>
      <c r="I6" s="990"/>
      <c r="J6" s="990"/>
    </row>
    <row r="7" spans="1:15">
      <c r="A7" s="989" t="s">
        <v>123</v>
      </c>
      <c r="B7" s="989"/>
      <c r="C7" s="989"/>
      <c r="D7" s="989"/>
      <c r="E7" s="989"/>
      <c r="F7" s="989"/>
      <c r="G7" s="989"/>
      <c r="H7" s="989"/>
      <c r="I7" s="989"/>
      <c r="J7" s="989"/>
    </row>
    <row r="8" spans="1:15">
      <c r="A8" s="989" t="s">
        <v>124</v>
      </c>
      <c r="B8" s="989"/>
      <c r="C8" s="989"/>
      <c r="D8" s="989"/>
      <c r="E8" s="989"/>
      <c r="F8" s="989"/>
      <c r="G8" s="989"/>
      <c r="H8" s="989"/>
      <c r="I8" s="989"/>
      <c r="J8" s="989"/>
    </row>
    <row r="9" spans="1:15">
      <c r="A9" s="112"/>
      <c r="I9" s="112" t="s">
        <v>125</v>
      </c>
    </row>
    <row r="10" spans="1:15" ht="33" customHeight="1" thickBot="1">
      <c r="A10" s="992" t="s">
        <v>20</v>
      </c>
      <c r="B10" s="992" t="s">
        <v>126</v>
      </c>
      <c r="C10" s="991" t="s">
        <v>127</v>
      </c>
      <c r="D10" s="991"/>
      <c r="E10" s="991" t="s">
        <v>0</v>
      </c>
      <c r="F10" s="992" t="s">
        <v>14</v>
      </c>
      <c r="G10" s="991" t="s">
        <v>21</v>
      </c>
      <c r="H10" s="991"/>
      <c r="I10" s="991" t="s">
        <v>128</v>
      </c>
      <c r="J10" s="991" t="s">
        <v>129</v>
      </c>
      <c r="L10" s="632"/>
      <c r="N10" s="966" t="s">
        <v>360</v>
      </c>
      <c r="O10" s="966"/>
    </row>
    <row r="11" spans="1:15" ht="24" customHeight="1" thickBot="1">
      <c r="A11" s="993"/>
      <c r="B11" s="993"/>
      <c r="C11" s="113" t="s">
        <v>130</v>
      </c>
      <c r="D11" s="113" t="s">
        <v>131</v>
      </c>
      <c r="E11" s="991"/>
      <c r="F11" s="993"/>
      <c r="G11" s="113" t="s">
        <v>22</v>
      </c>
      <c r="H11" s="113" t="s">
        <v>23</v>
      </c>
      <c r="I11" s="991"/>
      <c r="J11" s="991"/>
      <c r="L11" s="180" t="s">
        <v>557</v>
      </c>
      <c r="N11" s="669">
        <f>IF(L11="Quý I",1,IF(L11="Quý II",4,IF(L11="Quý III",7,IF(L11="Quý IV",10,""))))</f>
        <v>10</v>
      </c>
      <c r="O11" s="669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1167981525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41184</v>
      </c>
      <c r="B14" s="120">
        <f ca="1">IF(ROWS($1:1)&gt;COUNT(Dong1),"",OFFSET(TH!E$1,SMALL(Dong1,ROWS($1:1)),))</f>
        <v>41184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5000000</v>
      </c>
      <c r="I14" s="121">
        <f ca="1">IF(E14&lt;&gt;"",I13+G14-H14,0)</f>
        <v>1162981525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41191</v>
      </c>
      <c r="B15" s="120">
        <f ca="1">IF(ROWS($1:2)&gt;COUNT(Dong1),"",OFFSET(TH!E$1,SMALL(Dong1,ROWS($1:2)),))</f>
        <v>41191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31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48000000</v>
      </c>
      <c r="I15" s="121">
        <f t="shared" ref="I15:I78" ca="1" si="0">IF(E15&lt;&gt;"",I14+G15-H15,0)</f>
        <v>1114981525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41194</v>
      </c>
      <c r="B16" s="120">
        <f ca="1">IF(ROWS($1:3)&gt;COUNT(Dong1),"",OFFSET(TH!E$1,SMALL(Dong1,ROWS($1:3)),))</f>
        <v>41194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Thu tiền hàng</v>
      </c>
      <c r="F16" s="124" t="str">
        <f ca="1">IF(ROWS($1:3)&gt;COUNT(Dong1),"",IF(OFFSET(TH!M$1,SMALL(Dong1,ROWS($1:3)),)="1111",OFFSET(TH!L$1,SMALL(Dong1,ROWS($1:3)),),OFFSET(TH!M$1,SMALL(Dong1,ROWS($1:3)),)))</f>
        <v>131</v>
      </c>
      <c r="G16" s="125">
        <f ca="1">IF(ROWS($1:3)&gt;COUNT(Dong1),"",IF(OFFSET(TH!L$1,SMALL(Dong1,ROWS($1:3)),)="1111",OFFSET(TH!K$1,SMALL(Dong1,ROWS($1:3)),),0))</f>
        <v>10520400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1125501925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41197</v>
      </c>
      <c r="B17" s="120">
        <f ca="1">IF(ROWS($1:4)&gt;COUNT(Dong1),"",OFFSET(TH!E$1,SMALL(Dong1,ROWS($1:4)),))</f>
        <v>41197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8000000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1133501925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41197</v>
      </c>
      <c r="B18" s="120">
        <f ca="1">IF(ROWS($1:5)&gt;COUNT(Dong1),"",OFFSET(TH!E$1,SMALL(Dong1,ROWS($1:5)),))</f>
        <v>41197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Mực in V-FLEX 8841 Violet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2000000</v>
      </c>
      <c r="I18" s="121">
        <f t="shared" ca="1" si="0"/>
        <v>1131501925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200000</v>
      </c>
      <c r="I19" s="121">
        <f t="shared" ca="1" si="0"/>
        <v>1131301925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41198</v>
      </c>
      <c r="B20" s="120">
        <f ca="1">IF(ROWS($1:7)&gt;COUNT(Dong1),"",OFFSET(TH!E$1,SMALL(Dong1,ROWS($1:7)),))</f>
        <v>41198</v>
      </c>
      <c r="C20" s="121" t="str">
        <f ca="1">IF(ROWS($1:7)&gt;COUNT(Dong1),"",IF(OFFSET(TH!L$1,SMALL(Dong1,ROWS($1:7)),)="1111",OFFSET(TH!D$1,SMALL(Dong1,ROWS($1:7)),),""))</f>
        <v>T04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4356000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1135657925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41199</v>
      </c>
      <c r="B21" s="120">
        <f ca="1">IF(ROWS($1:8)&gt;COUNT(Dong1),"",OFFSET(TH!E$1,SMALL(Dong1,ROWS($1:8)),))</f>
        <v>41199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55000000</v>
      </c>
      <c r="I21" s="121">
        <f t="shared" ca="1" si="0"/>
        <v>1080657925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>T05</v>
      </c>
      <c r="D22" s="122" t="str">
        <f ca="1">IF(ROWS($1:9)&gt;COUNT(Dong1),"",IF(OFFSET(TH!M$1,SMALL(Dong1,ROWS($1:9)),)="1111",OFFSET(TH!D$1,SMALL(Dong1,ROWS($1:9)),),""))</f>
        <v/>
      </c>
      <c r="E22" s="231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10228900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1090886825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41199</v>
      </c>
      <c r="B23" s="120">
        <f ca="1">IF(ROWS($1:10)&gt;COUNT(Dong1),"",OFFSET(TH!E$1,SMALL(Dong1,ROWS($1:10)),))</f>
        <v>41199</v>
      </c>
      <c r="C23" s="121" t="str">
        <f ca="1">IF(ROWS($1:10)&gt;COUNT(Dong1),"",IF(OFFSET(TH!L$1,SMALL(Dong1,ROWS($1:10)),)="1111",OFFSET(TH!D$1,SMALL(Dong1,ROWS($1:10)),),""))</f>
        <v>T06</v>
      </c>
      <c r="D23" s="122" t="str">
        <f ca="1">IF(ROWS($1:10)&gt;COUNT(Dong1),"",IF(OFFSET(TH!M$1,SMALL(Dong1,ROWS($1:10)),)="1111",OFFSET(TH!D$1,SMALL(Dong1,ROWS($1:10)),),""))</f>
        <v/>
      </c>
      <c r="E23" s="231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1534291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1092421116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41201</v>
      </c>
      <c r="B24" s="120">
        <f ca="1">IF(ROWS($1:11)&gt;COUNT(Dong1),"",OFFSET(TH!E$1,SMALL(Dong1,ROWS($1:11)),))</f>
        <v>41201</v>
      </c>
      <c r="C24" s="121" t="str">
        <f ca="1">IF(ROWS($1:11)&gt;COUNT(Dong1),"",IF(OFFSET(TH!L$1,SMALL(Dong1,ROWS($1:11)),)="1111",OFFSET(TH!D$1,SMALL(Dong1,ROWS($1:11)),),""))</f>
        <v>T07</v>
      </c>
      <c r="D24" s="122" t="str">
        <f ca="1">IF(ROWS($1:11)&gt;COUNT(Dong1),"",IF(OFFSET(TH!M$1,SMALL(Dong1,ROWS($1:11)),)="1111",OFFSET(TH!D$1,SMALL(Dong1,ROWS($1:11)),),""))</f>
        <v/>
      </c>
      <c r="E24" s="231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7635320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1100056436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41205</v>
      </c>
      <c r="B25" s="120">
        <f ca="1">IF(ROWS($1:12)&gt;COUNT(Dong1),"",OFFSET(TH!E$1,SMALL(Dong1,ROWS($1:12)),))</f>
        <v>41205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C05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3900000</v>
      </c>
      <c r="I25" s="121">
        <f t="shared" ca="1" si="0"/>
        <v>1096156436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41205</v>
      </c>
      <c r="B26" s="120">
        <f ca="1">IF(ROWS($1:13)&gt;COUNT(Dong1),"",OFFSET(TH!E$1,SMALL(Dong1,ROWS($1:13)),))</f>
        <v>41205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390000</v>
      </c>
      <c r="I26" s="121">
        <f t="shared" ca="1" si="0"/>
        <v>1095766436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41205</v>
      </c>
      <c r="B27" s="120">
        <f ca="1">IF(ROWS($1:14)&gt;COUNT(Dong1),"",OFFSET(TH!E$1,SMALL(Dong1,ROWS($1:14)),))</f>
        <v>41205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C06</v>
      </c>
      <c r="E27" s="231" t="str">
        <f ca="1">IF(ROWS($1:14)&gt;COUNT(Dong1),"",OFFSET(TH!F$1,SMALL(Dong1,ROWS($1:14)),))</f>
        <v>Thanh toán tiền hàng</v>
      </c>
      <c r="F27" s="124" t="str">
        <f ca="1">IF(ROWS($1:14)&gt;COUNT(Dong1),"",IF(OFFSET(TH!M$1,SMALL(Dong1,ROWS($1:14)),)="1111",OFFSET(TH!L$1,SMALL(Dong1,ROWS($1:14)),),OFFSET(TH!M$1,SMALL(Dong1,ROWS($1:14)),)))</f>
        <v>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11426646</v>
      </c>
      <c r="I27" s="121">
        <f t="shared" ca="1" si="0"/>
        <v>1084339790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41206</v>
      </c>
      <c r="B28" s="120">
        <f ca="1">IF(ROWS($1:15)&gt;COUNT(Dong1),"",OFFSET(TH!E$1,SMALL(Dong1,ROWS($1:15)),))</f>
        <v>41206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4300000</v>
      </c>
      <c r="I28" s="121">
        <f t="shared" ca="1" si="0"/>
        <v>1080039790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41206</v>
      </c>
      <c r="B29" s="120">
        <f ca="1">IF(ROWS($1:16)&gt;COUNT(Dong1),"",OFFSET(TH!E$1,SMALL(Dong1,ROWS($1:16)),))</f>
        <v>41206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5048175</v>
      </c>
      <c r="I29" s="121">
        <f t="shared" ca="1" si="0"/>
        <v>1074991615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41207</v>
      </c>
      <c r="B30" s="120">
        <f ca="1">IF(ROWS($1:17)&gt;COUNT(Dong1),"",OFFSET(TH!E$1,SMALL(Dong1,ROWS($1:17)),))</f>
        <v>41207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Mực in V-FLEX 8869 Blue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1380000</v>
      </c>
      <c r="I30" s="121">
        <f t="shared" ca="1" si="0"/>
        <v>1073611615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41207</v>
      </c>
      <c r="B31" s="120">
        <f ca="1">IF(ROWS($1:18)&gt;COUNT(Dong1),"",OFFSET(TH!E$1,SMALL(Dong1,ROWS($1:18)),))</f>
        <v>41207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C09</v>
      </c>
      <c r="E31" s="231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138000</v>
      </c>
      <c r="I31" s="121">
        <f t="shared" ca="1" si="0"/>
        <v>1073473615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41209</v>
      </c>
      <c r="B32" s="120">
        <f ca="1">IF(ROWS($1:19)&gt;COUNT(Dong1),"",OFFSET(TH!E$1,SMALL(Dong1,ROWS($1:19)),))</f>
        <v>41209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31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</v>
      </c>
      <c r="I32" s="121">
        <f t="shared" ca="1" si="0"/>
        <v>1073373615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41211</v>
      </c>
      <c r="B33" s="120">
        <f ca="1">IF(ROWS($1:20)&gt;COUNT(Dong1),"",OFFSET(TH!E$1,SMALL(Dong1,ROWS($1:20)),))</f>
        <v>41211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Nộp tiền mặt vào tài khoản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50000000</v>
      </c>
      <c r="I33" s="121">
        <f t="shared" ca="1" si="0"/>
        <v>1023373615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41213</v>
      </c>
      <c r="B34" s="120">
        <f ca="1">IF(ROWS($1:21)&gt;COUNT(Dong1),"",OFFSET(TH!E$1,SMALL(Dong1,ROWS($1:21)),))</f>
        <v>41213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C12</v>
      </c>
      <c r="E34" s="231" t="str">
        <f ca="1">IF(ROWS($1:21)&gt;COUNT(Dong1),"",OFFSET(TH!F$1,SMALL(Dong1,ROWS($1:21)),))</f>
        <v>Thanh toán tiền lương tháng 10/2012</v>
      </c>
      <c r="F34" s="124" t="str">
        <f ca="1">IF(ROWS($1:21)&gt;COUNT(Dong1),"",IF(OFFSET(TH!M$1,SMALL(Dong1,ROWS($1:21)),)="1111",OFFSET(TH!L$1,SMALL(Dong1,ROWS($1:21)),),OFFSET(TH!M$1,SMALL(Dong1,ROWS($1:21)),)))</f>
        <v>3341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22775000</v>
      </c>
      <c r="I34" s="121">
        <f t="shared" ca="1" si="0"/>
        <v>1000598615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41213</v>
      </c>
      <c r="B35" s="120">
        <f ca="1">IF(ROWS($1:22)&gt;COUNT(Dong1),"",OFFSET(TH!E$1,SMALL(Dong1,ROWS($1:22)),))</f>
        <v>41213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C13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4098160</v>
      </c>
      <c r="I35" s="121">
        <f t="shared" ca="1" si="0"/>
        <v>996500455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41213</v>
      </c>
      <c r="B36" s="120">
        <f ca="1">IF(ROWS($1:23)&gt;COUNT(Dong1),"",OFFSET(TH!E$1,SMALL(Dong1,ROWS($1:23)),))</f>
        <v>41213</v>
      </c>
      <c r="C36" s="121" t="str">
        <f ca="1">IF(ROWS($1:23)&gt;COUNT(Dong1),"",IF(OFFSET(TH!L$1,SMALL(Dong1,ROWS($1:23)),)="1111",OFFSET(TH!D$1,SMALL(Dong1,ROWS($1:23)),),""))</f>
        <v>T08</v>
      </c>
      <c r="D36" s="122" t="str">
        <f ca="1">IF(ROWS($1:23)&gt;COUNT(Dong1),"",IF(OFFSET(TH!M$1,SMALL(Dong1,ROWS($1:23)),)="1111",OFFSET(TH!D$1,SMALL(Dong1,ROWS($1:23)),),""))</f>
        <v/>
      </c>
      <c r="E36" s="231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11202400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1007702855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41213</v>
      </c>
      <c r="B37" s="120">
        <f ca="1">IF(ROWS($1:24)&gt;COUNT(Dong1),"",OFFSET(TH!E$1,SMALL(Dong1,ROWS($1:24)),))</f>
        <v>41213</v>
      </c>
      <c r="C37" s="121" t="str">
        <f ca="1">IF(ROWS($1:24)&gt;COUNT(Dong1),"",IF(OFFSET(TH!L$1,SMALL(Dong1,ROWS($1:24)),)="1111",OFFSET(TH!D$1,SMALL(Dong1,ROWS($1:24)),),""))</f>
        <v>T09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11682000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1019384855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41214</v>
      </c>
      <c r="B38" s="120">
        <f ca="1">IF(ROWS($1:25)&gt;COUNT(Dong1),"",OFFSET(TH!E$1,SMALL(Dong1,ROWS($1:25)),))</f>
        <v>41214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C14</v>
      </c>
      <c r="E38" s="231" t="str">
        <f ca="1">IF(ROWS($1:25)&gt;COUNT(Dong1),"",OFFSET(TH!F$1,SMALL(Dong1,ROWS($1:25)),))</f>
        <v>Nộp tiền mặt vào tài khoản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62000000</v>
      </c>
      <c r="I38" s="121">
        <f t="shared" ca="1" si="0"/>
        <v>957384855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41222</v>
      </c>
      <c r="B39" s="120">
        <f ca="1">IF(ROWS($1:26)&gt;COUNT(Dong1),"",OFFSET(TH!E$1,SMALL(Dong1,ROWS($1:26)),))</f>
        <v>41222</v>
      </c>
      <c r="C39" s="121" t="str">
        <f ca="1">IF(ROWS($1:26)&gt;COUNT(Dong1),"",IF(OFFSET(TH!L$1,SMALL(Dong1,ROWS($1:26)),)="1111",OFFSET(TH!D$1,SMALL(Dong1,ROWS($1:26)),),""))</f>
        <v>T10</v>
      </c>
      <c r="D39" s="122" t="str">
        <f ca="1">IF(ROWS($1:26)&gt;COUNT(Dong1),"",IF(OFFSET(TH!M$1,SMALL(Dong1,ROWS($1:26)),)="1111",OFFSET(TH!D$1,SMALL(Dong1,ROWS($1:26)),),""))</f>
        <v/>
      </c>
      <c r="E39" s="231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41000000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998384855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41222</v>
      </c>
      <c r="B40" s="120">
        <f ca="1">IF(ROWS($1:27)&gt;COUNT(Dong1),"",OFFSET(TH!E$1,SMALL(Dong1,ROWS($1:27)),))</f>
        <v>41222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19000000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1017384855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41223</v>
      </c>
      <c r="B41" s="120">
        <f ca="1">IF(ROWS($1:28)&gt;COUNT(Dong1),"",OFFSET(TH!E$1,SMALL(Dong1,ROWS($1:28)),))</f>
        <v>41223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C15</v>
      </c>
      <c r="E41" s="231" t="str">
        <f ca="1">IF(ROWS($1:28)&gt;COUNT(Dong1),"",OFFSET(TH!F$1,SMALL(Dong1,ROWS($1:28)),))</f>
        <v>Mực in V-FLEX 8903 Blue, 8580 Blue, 6417 Green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4580000</v>
      </c>
      <c r="I41" s="121">
        <f t="shared" ca="1" si="0"/>
        <v>1012804855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41223</v>
      </c>
      <c r="B42" s="120">
        <f ca="1">IF(ROWS($1:29)&gt;COUNT(Dong1),"",OFFSET(TH!E$1,SMALL(Dong1,ROWS($1:29)),))</f>
        <v>41223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458000</v>
      </c>
      <c r="I42" s="121">
        <f t="shared" ca="1" si="0"/>
        <v>1012346855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41228</v>
      </c>
      <c r="B43" s="120">
        <f ca="1">IF(ROWS($1:30)&gt;COUNT(Dong1),"",OFFSET(TH!E$1,SMALL(Dong1,ROWS($1:30)),))</f>
        <v>41228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4683800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1017030655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41232</v>
      </c>
      <c r="B44" s="120">
        <f ca="1">IF(ROWS($1:31)&gt;COUNT(Dong1),"",OFFSET(TH!E$1,SMALL(Dong1,ROWS($1:31)),))</f>
        <v>41232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Mực in V-FLEX 8977 Blue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1340000</v>
      </c>
      <c r="I44" s="121">
        <f t="shared" ca="1" si="0"/>
        <v>1015690655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41232</v>
      </c>
      <c r="B45" s="120">
        <f ca="1">IF(ROWS($1:32)&gt;COUNT(Dong1),"",OFFSET(TH!E$1,SMALL(Dong1,ROWS($1:32)),))</f>
        <v>41232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134000</v>
      </c>
      <c r="I45" s="121">
        <f t="shared" ca="1" si="0"/>
        <v>1015556655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41235</v>
      </c>
      <c r="B46" s="120">
        <f ca="1">IF(ROWS($1:33)&gt;COUNT(Dong1),"",OFFSET(TH!E$1,SMALL(Dong1,ROWS($1:33)),))</f>
        <v>41235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C17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3326400</v>
      </c>
      <c r="I46" s="121">
        <f t="shared" ca="1" si="0"/>
        <v>1012230255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41235</v>
      </c>
      <c r="B47" s="120">
        <f ca="1">IF(ROWS($1:34)&gt;COUNT(Dong1),"",OFFSET(TH!E$1,SMALL(Dong1,ROWS($1:34)),))</f>
        <v>41235</v>
      </c>
      <c r="C47" s="121" t="str">
        <f ca="1">IF(ROWS($1:34)&gt;COUNT(Dong1),"",IF(OFFSET(TH!L$1,SMALL(Dong1,ROWS($1:34)),)="1111",OFFSET(TH!D$1,SMALL(Dong1,ROWS($1:34)),),""))</f>
        <v>T13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14443330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1026673585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41242</v>
      </c>
      <c r="B48" s="120">
        <f ca="1">IF(ROWS($1:35)&gt;COUNT(Dong1),"",OFFSET(TH!E$1,SMALL(Dong1,ROWS($1:35)),))</f>
        <v>41242</v>
      </c>
      <c r="C48" s="121" t="str">
        <f ca="1">IF(ROWS($1:35)&gt;COUNT(Dong1),"",IF(OFFSET(TH!L$1,SMALL(Dong1,ROWS($1:35)),)="1111",OFFSET(TH!D$1,SMALL(Dong1,ROWS($1:35)),),""))</f>
        <v>T14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9000000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1035673585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41243</v>
      </c>
      <c r="B49" s="120">
        <f ca="1">IF(ROWS($1:36)&gt;COUNT(Dong1),"",OFFSET(TH!E$1,SMALL(Dong1,ROWS($1:36)),))</f>
        <v>41243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Thanh toán tiền lương tháng 11/2012</v>
      </c>
      <c r="F49" s="124" t="str">
        <f ca="1">IF(ROWS($1:36)&gt;COUNT(Dong1),"",IF(OFFSET(TH!M$1,SMALL(Dong1,ROWS($1:36)),)="1111",OFFSET(TH!L$1,SMALL(Dong1,ROWS($1:36)),),OFFSET(TH!M$1,SMALL(Dong1,ROWS($1:36)),)))</f>
        <v>3341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22775000</v>
      </c>
      <c r="I49" s="121">
        <f t="shared" ca="1" si="0"/>
        <v>1012898585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41246</v>
      </c>
      <c r="B50" s="120">
        <f ca="1">IF(ROWS($1:37)&gt;COUNT(Dong1),"",OFFSET(TH!E$1,SMALL(Dong1,ROWS($1:37)),))</f>
        <v>41246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C19</v>
      </c>
      <c r="E50" s="231" t="str">
        <f ca="1">IF(ROWS($1:37)&gt;COUNT(Dong1),"",OFFSET(TH!F$1,SMALL(Dong1,ROWS($1:37)),))</f>
        <v>Cước dịch vụ viễn thông TPHCM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448464</v>
      </c>
      <c r="I50" s="121">
        <f t="shared" ca="1" si="0"/>
        <v>1012450121</v>
      </c>
      <c r="J50" s="126"/>
    </row>
    <row r="51" spans="1:15" ht="19.5" customHeight="1">
      <c r="A51" s="120">
        <f ca="1">IF(ROWS($1:38)&gt;COUNT(Dong1),"",OFFSET(TH!C$1,SMALL(Dong1,ROWS($1:38)),))</f>
        <v>41246</v>
      </c>
      <c r="B51" s="120">
        <f ca="1">IF(ROWS($1:38)&gt;COUNT(Dong1),"",OFFSET(TH!E$1,SMALL(Dong1,ROWS($1:38)),))</f>
        <v>41246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C19</v>
      </c>
      <c r="E51" s="231" t="str">
        <f ca="1">IF(ROWS($1:38)&gt;COUNT(Dong1),"",OFFSET(TH!F$1,SMALL(Dong1,ROWS($1:38)),))</f>
        <v>VAT Cước dịch vụ viễn thông TPHCM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44847</v>
      </c>
      <c r="I51" s="121">
        <f t="shared" ca="1" si="0"/>
        <v>1012405274</v>
      </c>
      <c r="J51" s="126"/>
    </row>
    <row r="52" spans="1:15" ht="19.5" customHeight="1">
      <c r="A52" s="120">
        <f ca="1">IF(ROWS($1:39)&gt;COUNT(Dong1),"",OFFSET(TH!C$1,SMALL(Dong1,ROWS($1:39)),))</f>
        <v>41247</v>
      </c>
      <c r="B52" s="120">
        <f ca="1">IF(ROWS($1:39)&gt;COUNT(Dong1),"",OFFSET(TH!E$1,SMALL(Dong1,ROWS($1:39)),))</f>
        <v>41247</v>
      </c>
      <c r="C52" s="121" t="str">
        <f ca="1">IF(ROWS($1:39)&gt;COUNT(Dong1),"",IF(OFFSET(TH!L$1,SMALL(Dong1,ROWS($1:39)),)="1111",OFFSET(TH!D$1,SMALL(Dong1,ROWS($1:39)),),""))</f>
        <v>T15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25000000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1037405274</v>
      </c>
      <c r="J52" s="126"/>
    </row>
    <row r="53" spans="1:15" ht="19.5" customHeight="1">
      <c r="A53" s="120">
        <f ca="1">IF(ROWS($1:40)&gt;COUNT(Dong1),"",OFFSET(TH!C$1,SMALL(Dong1,ROWS($1:40)),))</f>
        <v>41251</v>
      </c>
      <c r="B53" s="120">
        <f ca="1">IF(ROWS($1:40)&gt;COUNT(Dong1),"",OFFSET(TH!E$1,SMALL(Dong1,ROWS($1:40)),))</f>
        <v>41251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C20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19950676</v>
      </c>
      <c r="I53" s="121">
        <f t="shared" ca="1" si="0"/>
        <v>1017454598</v>
      </c>
      <c r="J53" s="126"/>
    </row>
    <row r="54" spans="1:15" ht="19.5" customHeight="1">
      <c r="A54" s="120">
        <f ca="1">IF(ROWS($1:41)&gt;COUNT(Dong1),"",OFFSET(TH!C$1,SMALL(Dong1,ROWS($1:41)),))</f>
        <v>41253</v>
      </c>
      <c r="B54" s="120">
        <f ca="1">IF(ROWS($1:41)&gt;COUNT(Dong1),"",OFFSET(TH!E$1,SMALL(Dong1,ROWS($1:41)),))</f>
        <v>41253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C21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19956365</v>
      </c>
      <c r="I54" s="121">
        <f t="shared" ca="1" si="0"/>
        <v>997498233</v>
      </c>
      <c r="J54" s="126"/>
    </row>
    <row r="55" spans="1:15" ht="19.5" customHeight="1">
      <c r="A55" s="120">
        <f ca="1">IF(ROWS($1:42)&gt;COUNT(Dong1),"",OFFSET(TH!C$1,SMALL(Dong1,ROWS($1:42)),))</f>
        <v>41253</v>
      </c>
      <c r="B55" s="120">
        <f ca="1">IF(ROWS($1:42)&gt;COUNT(Dong1),"",OFFSET(TH!E$1,SMALL(Dong1,ROWS($1:42)),))</f>
        <v>41253</v>
      </c>
      <c r="C55" s="121" t="str">
        <f ca="1">IF(ROWS($1:42)&gt;COUNT(Dong1),"",IF(OFFSET(TH!L$1,SMALL(Dong1,ROWS($1:42)),)="1111",OFFSET(TH!D$1,SMALL(Dong1,ROWS($1:42)),),""))</f>
        <v>T16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14702113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1012200346</v>
      </c>
      <c r="J55" s="126"/>
    </row>
    <row r="56" spans="1:15" ht="19.5" customHeight="1">
      <c r="A56" s="120">
        <f ca="1">IF(ROWS($1:43)&gt;COUNT(Dong1),"",OFFSET(TH!C$1,SMALL(Dong1,ROWS($1:43)),))</f>
        <v>41254</v>
      </c>
      <c r="B56" s="120">
        <f ca="1">IF(ROWS($1:43)&gt;COUNT(Dong1),"",OFFSET(TH!E$1,SMALL(Dong1,ROWS($1:43)),))</f>
        <v>41254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C22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19982065</v>
      </c>
      <c r="I56" s="121">
        <f t="shared" ca="1" si="0"/>
        <v>992218281</v>
      </c>
      <c r="J56" s="126"/>
    </row>
    <row r="57" spans="1:15" ht="19.5" customHeight="1">
      <c r="A57" s="120">
        <f ca="1">IF(ROWS($1:44)&gt;COUNT(Dong1),"",OFFSET(TH!C$1,SMALL(Dong1,ROWS($1:44)),))</f>
        <v>41256</v>
      </c>
      <c r="B57" s="120">
        <f ca="1">IF(ROWS($1:44)&gt;COUNT(Dong1),"",OFFSET(TH!E$1,SMALL(Dong1,ROWS($1:44)),))</f>
        <v>41256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C23</v>
      </c>
      <c r="E57" s="231" t="str">
        <f ca="1">IF(ROWS($1:44)&gt;COUNT(Dong1),"",OFFSET(TH!F$1,SMALL(Dong1,ROWS($1:44)),))</f>
        <v>Nộp tiền mặt vào tài khoản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35000000</v>
      </c>
      <c r="I57" s="121">
        <f t="shared" ca="1" si="0"/>
        <v>957218281</v>
      </c>
      <c r="J57" s="126"/>
    </row>
    <row r="58" spans="1:15" ht="19.5" customHeight="1">
      <c r="A58" s="120">
        <f ca="1">IF(ROWS($1:45)&gt;COUNT(Dong1),"",OFFSET(TH!C$1,SMALL(Dong1,ROWS($1:45)),))</f>
        <v>41258</v>
      </c>
      <c r="B58" s="120">
        <f ca="1">IF(ROWS($1:45)&gt;COUNT(Dong1),"",OFFSET(TH!E$1,SMALL(Dong1,ROWS($1:45)),))</f>
        <v>41258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C24</v>
      </c>
      <c r="E58" s="231" t="str">
        <f ca="1">IF(ROWS($1:45)&gt;COUNT(Dong1),"",OFFSET(TH!F$1,SMALL(Dong1,ROWS($1:45)),))</f>
        <v>Cước dịch vụ thông tin di động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1866196</v>
      </c>
      <c r="I58" s="121">
        <f t="shared" ca="1" si="0"/>
        <v>955352085</v>
      </c>
      <c r="J58" s="126"/>
    </row>
    <row r="59" spans="1:15" ht="19.5" customHeight="1">
      <c r="A59" s="120">
        <f ca="1">IF(ROWS($1:46)&gt;COUNT(Dong1),"",OFFSET(TH!C$1,SMALL(Dong1,ROWS($1:46)),))</f>
        <v>41258</v>
      </c>
      <c r="B59" s="120">
        <f ca="1">IF(ROWS($1:46)&gt;COUNT(Dong1),"",OFFSET(TH!E$1,SMALL(Dong1,ROWS($1:46)),))</f>
        <v>41258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C24</v>
      </c>
      <c r="E59" s="231" t="str">
        <f ca="1">IF(ROWS($1:46)&gt;COUNT(Dong1),"",OFFSET(TH!F$1,SMALL(Dong1,ROWS($1:46)),))</f>
        <v>VAT Cước dịch vụ thông tin di động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186619</v>
      </c>
      <c r="I59" s="121">
        <f t="shared" ca="1" si="0"/>
        <v>955165466</v>
      </c>
      <c r="J59" s="126"/>
    </row>
    <row r="60" spans="1:15" ht="19.5" customHeight="1">
      <c r="A60" s="120">
        <f ca="1">IF(ROWS($1:47)&gt;COUNT(Dong1),"",OFFSET(TH!C$1,SMALL(Dong1,ROWS($1:47)),))</f>
        <v>41262</v>
      </c>
      <c r="B60" s="120">
        <f ca="1">IF(ROWS($1:47)&gt;COUNT(Dong1),"",OFFSET(TH!E$1,SMALL(Dong1,ROWS($1:47)),))</f>
        <v>41262</v>
      </c>
      <c r="C60" s="121" t="str">
        <f ca="1">IF(ROWS($1:47)&gt;COUNT(Dong1),"",IF(OFFSET(TH!L$1,SMALL(Dong1,ROWS($1:47)),)="1111",OFFSET(TH!D$1,SMALL(Dong1,ROWS($1:47)),),""))</f>
        <v>T17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4664000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959829466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 t="str">
        <f ca="1">IF(ROWS($1:48)&gt;COUNT(Dong1),"",IF(OFFSET(TH!L$1,SMALL(Dong1,ROWS($1:48)),)="1111",OFFSET(TH!D$1,SMALL(Dong1,ROWS($1:48)),),""))</f>
        <v>T18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7701982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967531448</v>
      </c>
      <c r="J61" s="126"/>
    </row>
    <row r="62" spans="1:15" ht="19.5" customHeight="1">
      <c r="A62" s="120">
        <f ca="1">IF(ROWS($1:49)&gt;COUNT(Dong1),"",OFFSET(TH!C$1,SMALL(Dong1,ROWS($1:49)),))</f>
        <v>41263</v>
      </c>
      <c r="B62" s="120">
        <f ca="1">IF(ROWS($1:49)&gt;COUNT(Dong1),"",OFFSET(TH!E$1,SMALL(Dong1,ROWS($1:49)),))</f>
        <v>41263</v>
      </c>
      <c r="C62" s="121" t="str">
        <f ca="1">IF(ROWS($1:49)&gt;COUNT(Dong1),"",IF(OFFSET(TH!L$1,SMALL(Dong1,ROWS($1:49)),)="1111",OFFSET(TH!D$1,SMALL(Dong1,ROWS($1:49)),),""))</f>
        <v>T19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5986321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973517769</v>
      </c>
      <c r="J62" s="126"/>
    </row>
    <row r="63" spans="1:15" ht="19.5" customHeight="1">
      <c r="A63" s="120">
        <f ca="1">IF(ROWS($1:50)&gt;COUNT(Dong1),"",OFFSET(TH!C$1,SMALL(Dong1,ROWS($1:50)),))</f>
        <v>41265</v>
      </c>
      <c r="B63" s="120">
        <f ca="1">IF(ROWS($1:50)&gt;COUNT(Dong1),"",OFFSET(TH!E$1,SMALL(Dong1,ROWS($1:50)),))</f>
        <v>41265</v>
      </c>
      <c r="C63" s="121" t="str">
        <f ca="1">IF(ROWS($1:50)&gt;COUNT(Dong1),"",IF(OFFSET(TH!L$1,SMALL(Dong1,ROWS($1:50)),)="1111",OFFSET(TH!D$1,SMALL(Dong1,ROWS($1:50)),),""))</f>
        <v>T20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2970000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976487769</v>
      </c>
      <c r="J63" s="126"/>
    </row>
    <row r="64" spans="1:15" ht="19.5" customHeight="1">
      <c r="A64" s="120">
        <f ca="1">IF(ROWS($1:51)&gt;COUNT(Dong1),"",OFFSET(TH!C$1,SMALL(Dong1,ROWS($1:51)),))</f>
        <v>41267</v>
      </c>
      <c r="B64" s="120">
        <f ca="1">IF(ROWS($1:51)&gt;COUNT(Dong1),"",OFFSET(TH!E$1,SMALL(Dong1,ROWS($1:51)),))</f>
        <v>41267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31" t="str">
        <f ca="1">IF(ROWS($1:51)&gt;COUNT(Dong1),"",OFFSET(TH!F$1,SMALL(Dong1,ROWS($1:51)),))</f>
        <v>Mực in V-FLEX 6412 Red</v>
      </c>
      <c r="F64" s="124" t="str">
        <f ca="1">IF(ROWS($1:51)&gt;COUNT(Dong1),"",IF(OFFSET(TH!M$1,SMALL(Dong1,ROWS($1:51)),)="1111",OFFSET(TH!L$1,SMALL(Dong1,ROWS($1:51)),),OFFSET(TH!M$1,SMALL(Dong1,ROWS($1:51)),)))</f>
        <v>154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2600000</v>
      </c>
      <c r="I64" s="121">
        <f t="shared" ca="1" si="0"/>
        <v>973887769</v>
      </c>
      <c r="J64" s="126"/>
    </row>
    <row r="65" spans="1:10" ht="19.5" customHeight="1">
      <c r="A65" s="120">
        <f ca="1">IF(ROWS($1:52)&gt;COUNT(Dong1),"",OFFSET(TH!C$1,SMALL(Dong1,ROWS($1:52)),))</f>
        <v>41267</v>
      </c>
      <c r="B65" s="120">
        <f ca="1">IF(ROWS($1:52)&gt;COUNT(Dong1),"",OFFSET(TH!E$1,SMALL(Dong1,ROWS($1:52)),))</f>
        <v>41267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C25</v>
      </c>
      <c r="E65" s="231" t="str">
        <f ca="1">IF(ROWS($1:52)&gt;COUNT(Dong1),"",OFFSET(TH!F$1,SMALL(Dong1,ROWS($1:52)),))</f>
        <v>VAT Mực in</v>
      </c>
      <c r="F65" s="124" t="str">
        <f ca="1">IF(ROWS($1:52)&gt;COUNT(Dong1),"",IF(OFFSET(TH!M$1,SMALL(Dong1,ROWS($1:52)),)="1111",OFFSET(TH!L$1,SMALL(Dong1,ROWS($1:52)),),OFFSET(TH!M$1,SMALL(Dong1,ROWS($1:52)),)))</f>
        <v>1331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260000</v>
      </c>
      <c r="I65" s="121">
        <f t="shared" ca="1" si="0"/>
        <v>973627769</v>
      </c>
      <c r="J65" s="126"/>
    </row>
    <row r="66" spans="1:10" ht="19.5" customHeight="1">
      <c r="A66" s="120">
        <f ca="1">IF(ROWS($1:53)&gt;COUNT(Dong1),"",OFFSET(TH!C$1,SMALL(Dong1,ROWS($1:53)),))</f>
        <v>41268</v>
      </c>
      <c r="B66" s="120">
        <f ca="1">IF(ROWS($1:53)&gt;COUNT(Dong1),"",OFFSET(TH!E$1,SMALL(Dong1,ROWS($1:53)),))</f>
        <v>41268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31" t="str">
        <f ca="1">IF(ROWS($1:53)&gt;COUNT(Dong1),"",OFFSET(TH!F$1,SMALL(Dong1,ROWS($1:53)),))</f>
        <v>Nộp tiền mặt vào tài khoản</v>
      </c>
      <c r="F66" s="124" t="str">
        <f ca="1">IF(ROWS($1:53)&gt;COUNT(Dong1),"",IF(OFFSET(TH!M$1,SMALL(Dong1,ROWS($1:53)),)="1111",OFFSET(TH!L$1,SMALL(Dong1,ROWS($1:53)),),OFFSET(TH!M$1,SMALL(Dong1,ROWS($1:53)),)))</f>
        <v>1121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6000000</v>
      </c>
      <c r="I66" s="121">
        <f t="shared" ca="1" si="0"/>
        <v>967627769</v>
      </c>
      <c r="J66" s="126"/>
    </row>
    <row r="67" spans="1:10" ht="19.5" customHeight="1">
      <c r="A67" s="120">
        <f ca="1">IF(ROWS($1:54)&gt;COUNT(Dong1),"",OFFSET(TH!C$1,SMALL(Dong1,ROWS($1:54)),))</f>
        <v>41268</v>
      </c>
      <c r="B67" s="120">
        <f ca="1">IF(ROWS($1:54)&gt;COUNT(Dong1),"",OFFSET(TH!E$1,SMALL(Dong1,ROWS($1:54)),))</f>
        <v>41268</v>
      </c>
      <c r="C67" s="121" t="str">
        <f ca="1">IF(ROWS($1:54)&gt;COUNT(Dong1),"",IF(OFFSET(TH!L$1,SMALL(Dong1,ROWS($1:54)),)="1111",OFFSET(TH!D$1,SMALL(Dong1,ROWS($1:54)),),""))</f>
        <v>T21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Chi Sec nhập quỹ tiền mặt</v>
      </c>
      <c r="F67" s="124" t="str">
        <f ca="1">IF(ROWS($1:54)&gt;COUNT(Dong1),"",IF(OFFSET(TH!M$1,SMALL(Dong1,ROWS($1:54)),)="1111",OFFSET(TH!L$1,SMALL(Dong1,ROWS($1:54)),),OFFSET(TH!M$1,SMALL(Dong1,ROWS($1:54)),)))</f>
        <v>1121</v>
      </c>
      <c r="G67" s="125">
        <f ca="1">IF(ROWS($1:54)&gt;COUNT(Dong1),"",IF(OFFSET(TH!L$1,SMALL(Dong1,ROWS($1:54)),)="1111",OFFSET(TH!K$1,SMALL(Dong1,ROWS($1:54)),),0))</f>
        <v>38500000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1006127769</v>
      </c>
      <c r="J67" s="126"/>
    </row>
    <row r="68" spans="1:10" ht="19.5" customHeight="1">
      <c r="A68" s="120">
        <f ca="1">IF(ROWS($1:55)&gt;COUNT(Dong1),"",OFFSET(TH!C$1,SMALL(Dong1,ROWS($1:55)),))</f>
        <v>41268</v>
      </c>
      <c r="B68" s="120">
        <f ca="1">IF(ROWS($1:55)&gt;COUNT(Dong1),"",OFFSET(TH!E$1,SMALL(Dong1,ROWS($1:55)),))</f>
        <v>41268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31" t="str">
        <f ca="1">IF(ROWS($1:55)&gt;COUNT(Dong1),"",OFFSET(TH!F$1,SMALL(Dong1,ROWS($1:55)),))</f>
        <v>Dao dĩa</v>
      </c>
      <c r="F68" s="124" t="str">
        <f ca="1">IF(ROWS($1:55)&gt;COUNT(Dong1),"",IF(OFFSET(TH!M$1,SMALL(Dong1,ROWS($1:55)),)="1111",OFFSET(TH!L$1,SMALL(Dong1,ROWS($1:55)),),OFFSET(TH!M$1,SMALL(Dong1,ROWS($1:55)),)))</f>
        <v>642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1400000</v>
      </c>
      <c r="I68" s="121">
        <f t="shared" ca="1" si="0"/>
        <v>1004727769</v>
      </c>
      <c r="J68" s="126"/>
    </row>
    <row r="69" spans="1:10" ht="19.5" customHeight="1">
      <c r="A69" s="120">
        <f ca="1">IF(ROWS($1:56)&gt;COUNT(Dong1),"",OFFSET(TH!C$1,SMALL(Dong1,ROWS($1:56)),))</f>
        <v>41268</v>
      </c>
      <c r="B69" s="120">
        <f ca="1">IF(ROWS($1:56)&gt;COUNT(Dong1),"",OFFSET(TH!E$1,SMALL(Dong1,ROWS($1:56)),))</f>
        <v>41268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C27</v>
      </c>
      <c r="E69" s="231" t="str">
        <f ca="1">IF(ROWS($1:56)&gt;COUNT(Dong1),"",OFFSET(TH!F$1,SMALL(Dong1,ROWS($1:56)),))</f>
        <v>VAT Dao dĩa</v>
      </c>
      <c r="F69" s="124" t="str">
        <f ca="1">IF(ROWS($1:56)&gt;COUNT(Dong1),"",IF(OFFSET(TH!M$1,SMALL(Dong1,ROWS($1:56)),)="1111",OFFSET(TH!L$1,SMALL(Dong1,ROWS($1:56)),),OFFSET(TH!M$1,SMALL(Dong1,ROWS($1:56)),)))</f>
        <v>1331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140000</v>
      </c>
      <c r="I69" s="121">
        <f t="shared" ca="1" si="0"/>
        <v>1004587769</v>
      </c>
      <c r="J69" s="126"/>
    </row>
    <row r="70" spans="1:10" ht="19.5" customHeight="1">
      <c r="A70" s="120">
        <f ca="1">IF(ROWS($1:57)&gt;COUNT(Dong1),"",OFFSET(TH!C$1,SMALL(Dong1,ROWS($1:57)),))</f>
        <v>41268</v>
      </c>
      <c r="B70" s="120">
        <f ca="1">IF(ROWS($1:57)&gt;COUNT(Dong1),"",OFFSET(TH!E$1,SMALL(Dong1,ROWS($1:57)),))</f>
        <v>41268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C28</v>
      </c>
      <c r="E70" s="231" t="str">
        <f ca="1">IF(ROWS($1:57)&gt;COUNT(Dong1),"",OFFSET(TH!F$1,SMALL(Dong1,ROWS($1:57)),))</f>
        <v>Thanh toán tiền hàng</v>
      </c>
      <c r="F70" s="124" t="str">
        <f ca="1">IF(ROWS($1:57)&gt;COUNT(Dong1),"",IF(OFFSET(TH!M$1,SMALL(Dong1,ROWS($1:57)),)="1111",OFFSET(TH!L$1,SMALL(Dong1,ROWS($1:57)),),OFFSET(TH!M$1,SMALL(Dong1,ROWS($1:57)),)))</f>
        <v>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17931859</v>
      </c>
      <c r="I70" s="121">
        <f t="shared" ca="1" si="0"/>
        <v>986655910</v>
      </c>
      <c r="J70" s="126"/>
    </row>
    <row r="71" spans="1:10" ht="19.5" customHeight="1">
      <c r="A71" s="120">
        <f ca="1">IF(ROWS($1:58)&gt;COUNT(Dong1),"",OFFSET(TH!C$1,SMALL(Dong1,ROWS($1:58)),))</f>
        <v>41268</v>
      </c>
      <c r="B71" s="120">
        <f ca="1">IF(ROWS($1:58)&gt;COUNT(Dong1),"",OFFSET(TH!E$1,SMALL(Dong1,ROWS($1:58)),))</f>
        <v>41268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C29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11363763</v>
      </c>
      <c r="I71" s="121">
        <f t="shared" ca="1" si="0"/>
        <v>975292147</v>
      </c>
      <c r="J71" s="126"/>
    </row>
    <row r="72" spans="1:10" ht="19.5" customHeight="1">
      <c r="A72" s="120">
        <f ca="1">IF(ROWS($1:59)&gt;COUNT(Dong1),"",OFFSET(TH!C$1,SMALL(Dong1,ROWS($1:59)),))</f>
        <v>41270</v>
      </c>
      <c r="B72" s="120">
        <f ca="1">IF(ROWS($1:59)&gt;COUNT(Dong1),"",OFFSET(TH!E$1,SMALL(Dong1,ROWS($1:59)),))</f>
        <v>41270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C30</v>
      </c>
      <c r="E72" s="231" t="str">
        <f ca="1">IF(ROWS($1:59)&gt;COUNT(Dong1),"",OFFSET(TH!F$1,SMALL(Dong1,ROWS($1:59)),))</f>
        <v>Thanh toán tiền hàng</v>
      </c>
      <c r="F72" s="124" t="str">
        <f ca="1">IF(ROWS($1:59)&gt;COUNT(Dong1),"",IF(OFFSET(TH!M$1,SMALL(Dong1,ROWS($1:59)),)="1111",OFFSET(TH!L$1,SMALL(Dong1,ROWS($1:59)),),OFFSET(TH!M$1,SMALL(Dong1,ROWS($1:59)),)))</f>
        <v>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8426103</v>
      </c>
      <c r="I72" s="121">
        <f t="shared" ca="1" si="0"/>
        <v>966866044</v>
      </c>
      <c r="J72" s="126"/>
    </row>
    <row r="73" spans="1:10" ht="19.5" customHeight="1">
      <c r="A73" s="120">
        <f ca="1">IF(ROWS($1:60)&gt;COUNT(Dong1),"",OFFSET(TH!C$1,SMALL(Dong1,ROWS($1:60)),))</f>
        <v>41271</v>
      </c>
      <c r="B73" s="120">
        <f ca="1">IF(ROWS($1:60)&gt;COUNT(Dong1),"",OFFSET(TH!E$1,SMALL(Dong1,ROWS($1:60)),))</f>
        <v>41271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C31</v>
      </c>
      <c r="E73" s="231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10061611</v>
      </c>
      <c r="I73" s="121">
        <f t="shared" ca="1" si="0"/>
        <v>956804433</v>
      </c>
      <c r="J73" s="126"/>
    </row>
    <row r="74" spans="1:10" ht="19.5" customHeight="1">
      <c r="A74" s="120">
        <f ca="1">IF(ROWS($1:61)&gt;COUNT(Dong1),"",OFFSET(TH!C$1,SMALL(Dong1,ROWS($1:61)),))</f>
        <v>41272</v>
      </c>
      <c r="B74" s="120">
        <f ca="1">IF(ROWS($1:61)&gt;COUNT(Dong1),"",OFFSET(TH!E$1,SMALL(Dong1,ROWS($1:61)),))</f>
        <v>41272</v>
      </c>
      <c r="C74" s="121" t="str">
        <f ca="1">IF(ROWS($1:61)&gt;COUNT(Dong1),"",IF(OFFSET(TH!L$1,SMALL(Dong1,ROWS($1:61)),)="1111",OFFSET(TH!D$1,SMALL(Dong1,ROWS($1:61)),),""))</f>
        <v>T22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12021922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968826355</v>
      </c>
      <c r="J74" s="126"/>
    </row>
    <row r="75" spans="1:10" ht="19.5" customHeight="1">
      <c r="A75" s="120">
        <f ca="1">IF(ROWS($1:62)&gt;COUNT(Dong1),"",OFFSET(TH!C$1,SMALL(Dong1,ROWS($1:62)),))</f>
        <v>41273</v>
      </c>
      <c r="B75" s="120">
        <f ca="1">IF(ROWS($1:62)&gt;COUNT(Dong1),"",OFFSET(TH!E$1,SMALL(Dong1,ROWS($1:62)),))</f>
        <v>41273</v>
      </c>
      <c r="C75" s="121" t="str">
        <f ca="1">IF(ROWS($1:62)&gt;COUNT(Dong1),"",IF(OFFSET(TH!L$1,SMALL(Dong1,ROWS($1:62)),)="1111",OFFSET(TH!D$1,SMALL(Dong1,ROWS($1:62)),),""))</f>
        <v>T23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10228586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979054941</v>
      </c>
      <c r="J75" s="126"/>
    </row>
    <row r="76" spans="1:10" ht="19.5" customHeight="1">
      <c r="A76" s="120">
        <f ca="1">IF(ROWS($1:63)&gt;COUNT(Dong1),"",OFFSET(TH!C$1,SMALL(Dong1,ROWS($1:63)),))</f>
        <v>41274</v>
      </c>
      <c r="B76" s="120">
        <f ca="1">IF(ROWS($1:63)&gt;COUNT(Dong1),"",OFFSET(TH!E$1,SMALL(Dong1,ROWS($1:63)),))</f>
        <v>41274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C32</v>
      </c>
      <c r="E76" s="231" t="str">
        <f ca="1">IF(ROWS($1:63)&gt;COUNT(Dong1),"",OFFSET(TH!F$1,SMALL(Dong1,ROWS($1:63)),))</f>
        <v>Thanh toán tiền lương tháng 12/2012</v>
      </c>
      <c r="F76" s="124" t="str">
        <f ca="1">IF(ROWS($1:63)&gt;COUNT(Dong1),"",IF(OFFSET(TH!M$1,SMALL(Dong1,ROWS($1:63)),)="1111",OFFSET(TH!L$1,SMALL(Dong1,ROWS($1:63)),),OFFSET(TH!M$1,SMALL(Dong1,ROWS($1:63)),)))</f>
        <v>3341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22775000</v>
      </c>
      <c r="I76" s="121">
        <f t="shared" ca="1" si="0"/>
        <v>956279941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:I127" ca="1" si="5">IF(E110&lt;&gt;"",I109+G110-H110,0)</f>
        <v>0</v>
      </c>
      <c r="J110" s="126"/>
    </row>
    <row r="111" spans="1:10" ht="19.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31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5"/>
        <v>0</v>
      </c>
      <c r="J111" s="126"/>
    </row>
    <row r="112" spans="1:10" ht="19.5" customHeight="1">
      <c r="A112" s="120" t="str">
        <f ca="1">IF(ROWS($1:99)&gt;COUNT(Dong1),"",OFFSET(TH!C$1,SMALL(Dong1,ROWS($1:99)),))</f>
        <v/>
      </c>
      <c r="B112" s="120" t="str">
        <f ca="1">IF(ROWS($1:99)&gt;COUNT(Dong1),"",OFFSET(TH!E$1,SMALL(Dong1,ROWS($1:99)),))</f>
        <v/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/>
      </c>
      <c r="E112" s="231" t="str">
        <f ca="1">IF(ROWS($1:99)&gt;COUNT(Dong1),"",OFFSET(TH!F$1,SMALL(Dong1,ROWS($1:99)),))</f>
        <v/>
      </c>
      <c r="F112" s="124" t="str">
        <f ca="1">IF(ROWS($1:99)&gt;COUNT(Dong1),"",IF(OFFSET(TH!M$1,SMALL(Dong1,ROWS($1:99)),)="1111",OFFSET(TH!L$1,SMALL(Dong1,ROWS($1:99)),),OFFSET(TH!M$1,SMALL(Dong1,ROWS($1:99)),)))</f>
        <v/>
      </c>
      <c r="G112" s="125" t="str">
        <f ca="1">IF(ROWS($1:99)&gt;COUNT(Dong1),"",IF(OFFSET(TH!L$1,SMALL(Dong1,ROWS($1:99)),)="1111",OFFSET(TH!K$1,SMALL(Dong1,ROWS($1:99)),),0))</f>
        <v/>
      </c>
      <c r="H112" s="123" t="str">
        <f ca="1">IF(ROWS($1:99)&gt;COUNT(Dong1),"",IF(OFFSET(TH!M$1,SMALL(Dong1,ROWS($1:99)),)="1111",OFFSET(TH!K$1,SMALL(Dong1,ROWS($1:99)),),0))</f>
        <v/>
      </c>
      <c r="I112" s="121">
        <f t="shared" ca="1" si="5"/>
        <v>0</v>
      </c>
      <c r="J112" s="126"/>
    </row>
    <row r="113" spans="1:10" ht="19.5" customHeight="1">
      <c r="A113" s="120" t="str">
        <f ca="1">IF(ROWS($1:100)&gt;COUNT(Dong1),"",OFFSET(TH!C$1,SMALL(Dong1,ROWS($1:100)),))</f>
        <v/>
      </c>
      <c r="B113" s="120" t="str">
        <f ca="1">IF(ROWS($1:100)&gt;COUNT(Dong1),"",OFFSET(TH!E$1,SMALL(Dong1,ROWS($1:100)),))</f>
        <v/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/>
      </c>
      <c r="E113" s="231" t="str">
        <f ca="1">IF(ROWS($1:100)&gt;COUNT(Dong1),"",OFFSET(TH!F$1,SMALL(Dong1,ROWS($1:100)),))</f>
        <v/>
      </c>
      <c r="F113" s="124" t="str">
        <f ca="1">IF(ROWS($1:100)&gt;COUNT(Dong1),"",IF(OFFSET(TH!M$1,SMALL(Dong1,ROWS($1:100)),)="1111",OFFSET(TH!L$1,SMALL(Dong1,ROWS($1:100)),),OFFSET(TH!M$1,SMALL(Dong1,ROWS($1:100)),)))</f>
        <v/>
      </c>
      <c r="G113" s="125" t="str">
        <f ca="1">IF(ROWS($1:100)&gt;COUNT(Dong1),"",IF(OFFSET(TH!L$1,SMALL(Dong1,ROWS($1:100)),)="1111",OFFSET(TH!K$1,SMALL(Dong1,ROWS($1:100)),),0))</f>
        <v/>
      </c>
      <c r="H113" s="123" t="str">
        <f ca="1">IF(ROWS($1:100)&gt;COUNT(Dong1),"",IF(OFFSET(TH!M$1,SMALL(Dong1,ROWS($1:100)),)="1111",OFFSET(TH!K$1,SMALL(Dong1,ROWS($1:100)),),0))</f>
        <v/>
      </c>
      <c r="I113" s="121">
        <f t="shared" ca="1" si="5"/>
        <v>0</v>
      </c>
      <c r="J113" s="126"/>
    </row>
    <row r="114" spans="1:10" ht="19.5" customHeight="1">
      <c r="A114" s="120" t="str">
        <f ca="1">IF(ROWS($1:101)&gt;COUNT(Dong1),"",OFFSET(TH!C$1,SMALL(Dong1,ROWS($1:101)),))</f>
        <v/>
      </c>
      <c r="B114" s="120" t="str">
        <f ca="1">IF(ROWS($1:101)&gt;COUNT(Dong1),"",OFFSET(TH!E$1,SMALL(Dong1,ROWS($1:101)),))</f>
        <v/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/>
      </c>
      <c r="E114" s="231" t="str">
        <f ca="1">IF(ROWS($1:101)&gt;COUNT(Dong1),"",OFFSET(TH!F$1,SMALL(Dong1,ROWS($1:101)),))</f>
        <v/>
      </c>
      <c r="F114" s="124" t="str">
        <f ca="1">IF(ROWS($1:101)&gt;COUNT(Dong1),"",IF(OFFSET(TH!M$1,SMALL(Dong1,ROWS($1:101)),)="1111",OFFSET(TH!L$1,SMALL(Dong1,ROWS($1:101)),),OFFSET(TH!M$1,SMALL(Dong1,ROWS($1:101)),)))</f>
        <v/>
      </c>
      <c r="G114" s="125" t="str">
        <f ca="1">IF(ROWS($1:101)&gt;COUNT(Dong1),"",IF(OFFSET(TH!L$1,SMALL(Dong1,ROWS($1:101)),)="1111",OFFSET(TH!K$1,SMALL(Dong1,ROWS($1:101)),),0))</f>
        <v/>
      </c>
      <c r="H114" s="123" t="str">
        <f ca="1">IF(ROWS($1:101)&gt;COUNT(Dong1),"",IF(OFFSET(TH!M$1,SMALL(Dong1,ROWS($1:101)),)="1111",OFFSET(TH!K$1,SMALL(Dong1,ROWS($1:101)),),0))</f>
        <v/>
      </c>
      <c r="I114" s="121">
        <f t="shared" ca="1" si="5"/>
        <v>0</v>
      </c>
      <c r="J114" s="126"/>
    </row>
    <row r="115" spans="1:10" ht="19.5" customHeight="1">
      <c r="A115" s="120" t="str">
        <f ca="1">IF(ROWS($1:102)&gt;COUNT(Dong1),"",OFFSET(TH!C$1,SMALL(Dong1,ROWS($1:102)),))</f>
        <v/>
      </c>
      <c r="B115" s="120" t="str">
        <f ca="1">IF(ROWS($1:102)&gt;COUNT(Dong1),"",OFFSET(TH!E$1,SMALL(Dong1,ROWS($1:102)),))</f>
        <v/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/>
      </c>
      <c r="F115" s="124" t="str">
        <f ca="1">IF(ROWS($1:102)&gt;COUNT(Dong1),"",IF(OFFSET(TH!M$1,SMALL(Dong1,ROWS($1:102)),)="1111",OFFSET(TH!L$1,SMALL(Dong1,ROWS($1:102)),),OFFSET(TH!M$1,SMALL(Dong1,ROWS($1:102)),)))</f>
        <v/>
      </c>
      <c r="G115" s="125" t="str">
        <f ca="1">IF(ROWS($1:102)&gt;COUNT(Dong1),"",IF(OFFSET(TH!L$1,SMALL(Dong1,ROWS($1:102)),)="1111",OFFSET(TH!K$1,SMALL(Dong1,ROWS($1:102)),),0))</f>
        <v/>
      </c>
      <c r="H115" s="123" t="str">
        <f ca="1">IF(ROWS($1:102)&gt;COUNT(Dong1),"",IF(OFFSET(TH!M$1,SMALL(Dong1,ROWS($1:102)),)="1111",OFFSET(TH!K$1,SMALL(Dong1,ROWS($1:102)),),0))</f>
        <v/>
      </c>
      <c r="I115" s="121">
        <f t="shared" ca="1" si="5"/>
        <v>0</v>
      </c>
      <c r="J115" s="126"/>
    </row>
    <row r="116" spans="1:10" ht="19.5" customHeight="1">
      <c r="A116" s="120" t="str">
        <f ca="1">IF(ROWS($1:103)&gt;COUNT(Dong1),"",OFFSET(TH!C$1,SMALL(Dong1,ROWS($1:103)),))</f>
        <v/>
      </c>
      <c r="B116" s="120" t="str">
        <f ca="1">IF(ROWS($1:103)&gt;COUNT(Dong1),"",OFFSET(TH!E$1,SMALL(Dong1,ROWS($1:103)),))</f>
        <v/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/>
      </c>
      <c r="F116" s="124" t="str">
        <f ca="1">IF(ROWS($1:103)&gt;COUNT(Dong1),"",IF(OFFSET(TH!M$1,SMALL(Dong1,ROWS($1:103)),)="1111",OFFSET(TH!L$1,SMALL(Dong1,ROWS($1:103)),),OFFSET(TH!M$1,SMALL(Dong1,ROWS($1:103)),)))</f>
        <v/>
      </c>
      <c r="G116" s="125" t="str">
        <f ca="1">IF(ROWS($1:103)&gt;COUNT(Dong1),"",IF(OFFSET(TH!L$1,SMALL(Dong1,ROWS($1:103)),)="1111",OFFSET(TH!K$1,SMALL(Dong1,ROWS($1:103)),),0))</f>
        <v/>
      </c>
      <c r="H116" s="123" t="str">
        <f ca="1">IF(ROWS($1:103)&gt;COUNT(Dong1),"",IF(OFFSET(TH!M$1,SMALL(Dong1,ROWS($1:103)),)="1111",OFFSET(TH!K$1,SMALL(Dong1,ROWS($1:103)),),0))</f>
        <v/>
      </c>
      <c r="I116" s="121">
        <f t="shared" ca="1" si="5"/>
        <v>0</v>
      </c>
      <c r="J116" s="126"/>
    </row>
    <row r="117" spans="1:10" ht="19.5" customHeight="1">
      <c r="A117" s="120" t="str">
        <f ca="1">IF(ROWS($1:104)&gt;COUNT(Dong1),"",OFFSET(TH!C$1,SMALL(Dong1,ROWS($1:104)),))</f>
        <v/>
      </c>
      <c r="B117" s="120" t="str">
        <f ca="1">IF(ROWS($1:104)&gt;COUNT(Dong1),"",OFFSET(TH!E$1,SMALL(Dong1,ROWS($1:104)),))</f>
        <v/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/>
      </c>
      <c r="E117" s="231" t="str">
        <f ca="1">IF(ROWS($1:104)&gt;COUNT(Dong1),"",OFFSET(TH!F$1,SMALL(Dong1,ROWS($1:104)),))</f>
        <v/>
      </c>
      <c r="F117" s="124" t="str">
        <f ca="1">IF(ROWS($1:104)&gt;COUNT(Dong1),"",IF(OFFSET(TH!M$1,SMALL(Dong1,ROWS($1:104)),)="1111",OFFSET(TH!L$1,SMALL(Dong1,ROWS($1:104)),),OFFSET(TH!M$1,SMALL(Dong1,ROWS($1:104)),)))</f>
        <v/>
      </c>
      <c r="G117" s="125" t="str">
        <f ca="1">IF(ROWS($1:104)&gt;COUNT(Dong1),"",IF(OFFSET(TH!L$1,SMALL(Dong1,ROWS($1:104)),)="1111",OFFSET(TH!K$1,SMALL(Dong1,ROWS($1:104)),),0))</f>
        <v/>
      </c>
      <c r="H117" s="123" t="str">
        <f ca="1">IF(ROWS($1:104)&gt;COUNT(Dong1),"",IF(OFFSET(TH!M$1,SMALL(Dong1,ROWS($1:104)),)="1111",OFFSET(TH!K$1,SMALL(Dong1,ROWS($1:104)),),0))</f>
        <v/>
      </c>
      <c r="I117" s="121">
        <f t="shared" ca="1" si="5"/>
        <v>0</v>
      </c>
      <c r="J117" s="126"/>
    </row>
    <row r="118" spans="1:10" ht="19.5" customHeight="1">
      <c r="A118" s="120" t="str">
        <f ca="1">IF(ROWS($1:105)&gt;COUNT(Dong1),"",OFFSET(TH!C$1,SMALL(Dong1,ROWS($1:105)),))</f>
        <v/>
      </c>
      <c r="B118" s="120" t="str">
        <f ca="1">IF(ROWS($1:105)&gt;COUNT(Dong1),"",OFFSET(TH!E$1,SMALL(Dong1,ROWS($1:105)),))</f>
        <v/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/>
      </c>
      <c r="E118" s="231" t="str">
        <f ca="1">IF(ROWS($1:105)&gt;COUNT(Dong1),"",OFFSET(TH!F$1,SMALL(Dong1,ROWS($1:105)),))</f>
        <v/>
      </c>
      <c r="F118" s="124" t="str">
        <f ca="1">IF(ROWS($1:105)&gt;COUNT(Dong1),"",IF(OFFSET(TH!M$1,SMALL(Dong1,ROWS($1:105)),)="1111",OFFSET(TH!L$1,SMALL(Dong1,ROWS($1:105)),),OFFSET(TH!M$1,SMALL(Dong1,ROWS($1:105)),)))</f>
        <v/>
      </c>
      <c r="G118" s="125" t="str">
        <f ca="1">IF(ROWS($1:105)&gt;COUNT(Dong1),"",IF(OFFSET(TH!L$1,SMALL(Dong1,ROWS($1:105)),)="1111",OFFSET(TH!K$1,SMALL(Dong1,ROWS($1:105)),),0))</f>
        <v/>
      </c>
      <c r="H118" s="123" t="str">
        <f ca="1">IF(ROWS($1:105)&gt;COUNT(Dong1),"",IF(OFFSET(TH!M$1,SMALL(Dong1,ROWS($1:105)),)="1111",OFFSET(TH!K$1,SMALL(Dong1,ROWS($1:105)),),0))</f>
        <v/>
      </c>
      <c r="I118" s="121">
        <f t="shared" ca="1" si="5"/>
        <v>0</v>
      </c>
      <c r="J118" s="126"/>
    </row>
    <row r="119" spans="1:10" ht="19.5" customHeight="1">
      <c r="A119" s="120" t="str">
        <f ca="1">IF(ROWS($1:106)&gt;COUNT(Dong1),"",OFFSET(TH!C$1,SMALL(Dong1,ROWS($1:106)),))</f>
        <v/>
      </c>
      <c r="B119" s="120" t="str">
        <f ca="1">IF(ROWS($1:106)&gt;COUNT(Dong1),"",OFFSET(TH!E$1,SMALL(Dong1,ROWS($1:106)),))</f>
        <v/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/>
      </c>
      <c r="E119" s="231" t="str">
        <f ca="1">IF(ROWS($1:106)&gt;COUNT(Dong1),"",OFFSET(TH!F$1,SMALL(Dong1,ROWS($1:106)),))</f>
        <v/>
      </c>
      <c r="F119" s="124" t="str">
        <f ca="1">IF(ROWS($1:106)&gt;COUNT(Dong1),"",IF(OFFSET(TH!M$1,SMALL(Dong1,ROWS($1:106)),)="1111",OFFSET(TH!L$1,SMALL(Dong1,ROWS($1:106)),),OFFSET(TH!M$1,SMALL(Dong1,ROWS($1:106)),)))</f>
        <v/>
      </c>
      <c r="G119" s="125" t="str">
        <f ca="1">IF(ROWS($1:106)&gt;COUNT(Dong1),"",IF(OFFSET(TH!L$1,SMALL(Dong1,ROWS($1:106)),)="1111",OFFSET(TH!K$1,SMALL(Dong1,ROWS($1:106)),),0))</f>
        <v/>
      </c>
      <c r="H119" s="123" t="str">
        <f ca="1">IF(ROWS($1:106)&gt;COUNT(Dong1),"",IF(OFFSET(TH!M$1,SMALL(Dong1,ROWS($1:106)),)="1111",OFFSET(TH!K$1,SMALL(Dong1,ROWS($1:106)),),0))</f>
        <v/>
      </c>
      <c r="I119" s="121">
        <f t="shared" ca="1" si="5"/>
        <v>0</v>
      </c>
      <c r="J119" s="126"/>
    </row>
    <row r="120" spans="1:10" ht="19.5" customHeight="1">
      <c r="A120" s="120" t="str">
        <f ca="1">IF(ROWS($1:107)&gt;COUNT(Dong1),"",OFFSET(TH!C$1,SMALL(Dong1,ROWS($1:107)),))</f>
        <v/>
      </c>
      <c r="B120" s="120" t="str">
        <f ca="1">IF(ROWS($1:107)&gt;COUNT(Dong1),"",OFFSET(TH!E$1,SMALL(Dong1,ROWS($1:107)),))</f>
        <v/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/>
      </c>
      <c r="E120" s="231" t="str">
        <f ca="1">IF(ROWS($1:107)&gt;COUNT(Dong1),"",OFFSET(TH!F$1,SMALL(Dong1,ROWS($1:107)),))</f>
        <v/>
      </c>
      <c r="F120" s="124" t="str">
        <f ca="1">IF(ROWS($1:107)&gt;COUNT(Dong1),"",IF(OFFSET(TH!M$1,SMALL(Dong1,ROWS($1:107)),)="1111",OFFSET(TH!L$1,SMALL(Dong1,ROWS($1:107)),),OFFSET(TH!M$1,SMALL(Dong1,ROWS($1:107)),)))</f>
        <v/>
      </c>
      <c r="G120" s="125" t="str">
        <f ca="1">IF(ROWS($1:107)&gt;COUNT(Dong1),"",IF(OFFSET(TH!L$1,SMALL(Dong1,ROWS($1:107)),)="1111",OFFSET(TH!K$1,SMALL(Dong1,ROWS($1:107)),),0))</f>
        <v/>
      </c>
      <c r="H120" s="123" t="str">
        <f ca="1">IF(ROWS($1:107)&gt;COUNT(Dong1),"",IF(OFFSET(TH!M$1,SMALL(Dong1,ROWS($1:107)),)="1111",OFFSET(TH!K$1,SMALL(Dong1,ROWS($1:107)),),0))</f>
        <v/>
      </c>
      <c r="I120" s="121">
        <f t="shared" ca="1" si="5"/>
        <v>0</v>
      </c>
      <c r="J120" s="126"/>
    </row>
    <row r="121" spans="1:10" ht="19.5" customHeight="1">
      <c r="A121" s="120" t="str">
        <f ca="1">IF(ROWS($1:108)&gt;COUNT(Dong1),"",OFFSET(TH!C$1,SMALL(Dong1,ROWS($1:108)),))</f>
        <v/>
      </c>
      <c r="B121" s="120" t="str">
        <f ca="1">IF(ROWS($1:108)&gt;COUNT(Dong1),"",OFFSET(TH!E$1,SMALL(Dong1,ROWS($1:108)),))</f>
        <v/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/>
      </c>
      <c r="E121" s="231" t="str">
        <f ca="1">IF(ROWS($1:108)&gt;COUNT(Dong1),"",OFFSET(TH!F$1,SMALL(Dong1,ROWS($1:108)),))</f>
        <v/>
      </c>
      <c r="F121" s="124" t="str">
        <f ca="1">IF(ROWS($1:108)&gt;COUNT(Dong1),"",IF(OFFSET(TH!M$1,SMALL(Dong1,ROWS($1:108)),)="1111",OFFSET(TH!L$1,SMALL(Dong1,ROWS($1:108)),),OFFSET(TH!M$1,SMALL(Dong1,ROWS($1:108)),)))</f>
        <v/>
      </c>
      <c r="G121" s="125" t="str">
        <f ca="1">IF(ROWS($1:108)&gt;COUNT(Dong1),"",IF(OFFSET(TH!L$1,SMALL(Dong1,ROWS($1:108)),)="1111",OFFSET(TH!K$1,SMALL(Dong1,ROWS($1:108)),),0))</f>
        <v/>
      </c>
      <c r="H121" s="123" t="str">
        <f ca="1">IF(ROWS($1:108)&gt;COUNT(Dong1),"",IF(OFFSET(TH!M$1,SMALL(Dong1,ROWS($1:108)),)="1111",OFFSET(TH!K$1,SMALL(Dong1,ROWS($1:108)),),0))</f>
        <v/>
      </c>
      <c r="I121" s="121">
        <f t="shared" ca="1" si="5"/>
        <v>0</v>
      </c>
      <c r="J121" s="126"/>
    </row>
    <row r="122" spans="1:10" ht="19.5" customHeight="1">
      <c r="A122" s="120" t="str">
        <f ca="1">IF(ROWS($1:109)&gt;COUNT(Dong1),"",OFFSET(TH!C$1,SMALL(Dong1,ROWS($1:109)),))</f>
        <v/>
      </c>
      <c r="B122" s="120" t="str">
        <f ca="1">IF(ROWS($1:109)&gt;COUNT(Dong1),"",OFFSET(TH!E$1,SMALL(Dong1,ROWS($1:109)),))</f>
        <v/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/>
      </c>
      <c r="E122" s="231" t="str">
        <f ca="1">IF(ROWS($1:109)&gt;COUNT(Dong1),"",OFFSET(TH!F$1,SMALL(Dong1,ROWS($1:109)),))</f>
        <v/>
      </c>
      <c r="F122" s="124" t="str">
        <f ca="1">IF(ROWS($1:109)&gt;COUNT(Dong1),"",IF(OFFSET(TH!M$1,SMALL(Dong1,ROWS($1:109)),)="1111",OFFSET(TH!L$1,SMALL(Dong1,ROWS($1:109)),),OFFSET(TH!M$1,SMALL(Dong1,ROWS($1:109)),)))</f>
        <v/>
      </c>
      <c r="G122" s="125" t="str">
        <f ca="1">IF(ROWS($1:109)&gt;COUNT(Dong1),"",IF(OFFSET(TH!L$1,SMALL(Dong1,ROWS($1:109)),)="1111",OFFSET(TH!K$1,SMALL(Dong1,ROWS($1:109)),),0))</f>
        <v/>
      </c>
      <c r="H122" s="123" t="str">
        <f ca="1">IF(ROWS($1:109)&gt;COUNT(Dong1),"",IF(OFFSET(TH!M$1,SMALL(Dong1,ROWS($1:109)),)="1111",OFFSET(TH!K$1,SMALL(Dong1,ROWS($1:109)),),0))</f>
        <v/>
      </c>
      <c r="I122" s="121">
        <f t="shared" ca="1" si="5"/>
        <v>0</v>
      </c>
      <c r="J122" s="126"/>
    </row>
    <row r="123" spans="1:10" ht="19.5" customHeight="1">
      <c r="A123" s="120" t="str">
        <f ca="1">IF(ROWS($1:110)&gt;COUNT(Dong1),"",OFFSET(TH!C$1,SMALL(Dong1,ROWS($1:110)),))</f>
        <v/>
      </c>
      <c r="B123" s="120" t="str">
        <f ca="1">IF(ROWS($1:110)&gt;COUNT(Dong1),"",OFFSET(TH!E$1,SMALL(Dong1,ROWS($1:110)),))</f>
        <v/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/>
      </c>
      <c r="E123" s="231" t="str">
        <f ca="1">IF(ROWS($1:110)&gt;COUNT(Dong1),"",OFFSET(TH!F$1,SMALL(Dong1,ROWS($1:110)),))</f>
        <v/>
      </c>
      <c r="F123" s="124" t="str">
        <f ca="1">IF(ROWS($1:110)&gt;COUNT(Dong1),"",IF(OFFSET(TH!M$1,SMALL(Dong1,ROWS($1:110)),)="1111",OFFSET(TH!L$1,SMALL(Dong1,ROWS($1:110)),),OFFSET(TH!M$1,SMALL(Dong1,ROWS($1:110)),)))</f>
        <v/>
      </c>
      <c r="G123" s="125" t="str">
        <f ca="1">IF(ROWS($1:110)&gt;COUNT(Dong1),"",IF(OFFSET(TH!L$1,SMALL(Dong1,ROWS($1:110)),)="1111",OFFSET(TH!K$1,SMALL(Dong1,ROWS($1:110)),),0))</f>
        <v/>
      </c>
      <c r="H123" s="123" t="str">
        <f ca="1">IF(ROWS($1:110)&gt;COUNT(Dong1),"",IF(OFFSET(TH!M$1,SMALL(Dong1,ROWS($1:110)),)="1111",OFFSET(TH!K$1,SMALL(Dong1,ROWS($1:110)),),0))</f>
        <v/>
      </c>
      <c r="I123" s="121">
        <f t="shared" ca="1" si="5"/>
        <v>0</v>
      </c>
      <c r="J123" s="126"/>
    </row>
    <row r="124" spans="1:10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31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ca="1" si="5"/>
        <v>0</v>
      </c>
      <c r="J124" s="126"/>
    </row>
    <row r="125" spans="1:10" ht="19.5" customHeight="1">
      <c r="A125" s="120" t="str">
        <f ca="1">IF(ROWS($1:112)&gt;COUNT(Dong1),"",OFFSET(TH!C$1,SMALL(Dong1,ROWS($1:112)),))</f>
        <v/>
      </c>
      <c r="B125" s="120" t="str">
        <f ca="1">IF(ROWS($1:112)&gt;COUNT(Dong1),"",OFFSET(TH!E$1,SMALL(Dong1,ROWS($1:112)),))</f>
        <v/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/>
      </c>
      <c r="E125" s="231" t="str">
        <f ca="1">IF(ROWS($1:112)&gt;COUNT(Dong1),"",OFFSET(TH!F$1,SMALL(Dong1,ROWS($1:112)),))</f>
        <v/>
      </c>
      <c r="F125" s="124" t="str">
        <f ca="1">IF(ROWS($1:112)&gt;COUNT(Dong1),"",IF(OFFSET(TH!M$1,SMALL(Dong1,ROWS($1:112)),)="1111",OFFSET(TH!L$1,SMALL(Dong1,ROWS($1:112)),),OFFSET(TH!M$1,SMALL(Dong1,ROWS($1:112)),)))</f>
        <v/>
      </c>
      <c r="G125" s="125" t="str">
        <f ca="1">IF(ROWS($1:112)&gt;COUNT(Dong1),"",IF(OFFSET(TH!L$1,SMALL(Dong1,ROWS($1:112)),)="1111",OFFSET(TH!K$1,SMALL(Dong1,ROWS($1:112)),),0))</f>
        <v/>
      </c>
      <c r="H125" s="123" t="str">
        <f ca="1">IF(ROWS($1:112)&gt;COUNT(Dong1),"",IF(OFFSET(TH!M$1,SMALL(Dong1,ROWS($1:112)),)="1111",OFFSET(TH!K$1,SMALL(Dong1,ROWS($1:112)),),0))</f>
        <v/>
      </c>
      <c r="I125" s="121">
        <f t="shared" ca="1" si="5"/>
        <v>0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275061365</v>
      </c>
      <c r="H129" s="129">
        <f ca="1">SUM(H14:H128)</f>
        <v>486762949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956279941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2/10/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IV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376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4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96" t="s">
        <v>139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97" t="str">
        <f>"Nơi mở tài khoản giao dịch:  "&amp;IF($M$9="ACB"," Ngân Hàng ACB"," Ngân Hàng Eximbank - Chi Nhánh Chợ Lớn")</f>
        <v>Nơi mở tài khoản giao dịch:   Ngân Hàng ACB</v>
      </c>
      <c r="B5" s="997"/>
      <c r="C5" s="997"/>
      <c r="D5" s="997"/>
      <c r="E5" s="997"/>
      <c r="F5" s="997"/>
      <c r="G5" s="997"/>
      <c r="H5" s="997"/>
      <c r="I5" s="997"/>
    </row>
    <row r="6" spans="1:20" s="140" customFormat="1" ht="15">
      <c r="D6" s="265" t="s">
        <v>168</v>
      </c>
      <c r="E6" s="997" t="str">
        <f>IF($M$9="ACB","100983119","1004 148 5104 6511")</f>
        <v>100983119</v>
      </c>
      <c r="F6" s="997"/>
      <c r="G6" s="997"/>
      <c r="H6" s="618" t="s">
        <v>109</v>
      </c>
      <c r="I6" s="266" t="str">
        <f>IF(H6="VNĐ","1121",IF(H6="USD","1122",""))</f>
        <v>1121</v>
      </c>
      <c r="N6" s="989" t="s">
        <v>360</v>
      </c>
      <c r="O6" s="989"/>
      <c r="Q6" s="994" t="s">
        <v>295</v>
      </c>
      <c r="R6" s="994" t="s">
        <v>362</v>
      </c>
      <c r="S6" s="994" t="s">
        <v>363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95"/>
      <c r="R7" s="995"/>
      <c r="S7" s="995"/>
    </row>
    <row r="8" spans="1:20" s="147" customFormat="1" ht="22.5" customHeight="1" thickBot="1">
      <c r="A8" s="1000" t="s">
        <v>140</v>
      </c>
      <c r="B8" s="1002" t="s">
        <v>1</v>
      </c>
      <c r="C8" s="1003"/>
      <c r="D8" s="998" t="s">
        <v>0</v>
      </c>
      <c r="E8" s="1004" t="s">
        <v>14</v>
      </c>
      <c r="F8" s="1006" t="s">
        <v>141</v>
      </c>
      <c r="G8" s="1006"/>
      <c r="H8" s="1003"/>
      <c r="I8" s="998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296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1001"/>
      <c r="B9" s="148" t="s">
        <v>15</v>
      </c>
      <c r="C9" s="149" t="s">
        <v>142</v>
      </c>
      <c r="D9" s="999"/>
      <c r="E9" s="1005"/>
      <c r="F9" s="257" t="s">
        <v>143</v>
      </c>
      <c r="G9" s="150" t="s">
        <v>144</v>
      </c>
      <c r="H9" s="620" t="s">
        <v>145</v>
      </c>
      <c r="I9" s="999"/>
      <c r="K9" s="180" t="s">
        <v>557</v>
      </c>
      <c r="L9" s="140"/>
      <c r="M9" s="479" t="s">
        <v>362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T02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C07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C10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C11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C14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T10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T11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T14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T15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C23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C26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T21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31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7" t="s">
        <v>375</v>
      </c>
      <c r="B1" s="1007"/>
      <c r="C1" s="1007"/>
      <c r="D1" s="1007"/>
      <c r="E1" s="1007"/>
      <c r="F1" s="1007"/>
      <c r="G1" s="1007"/>
      <c r="H1" s="1007"/>
    </row>
    <row r="2" spans="1:9" s="10" customFormat="1" ht="14.25" customHeight="1">
      <c r="A2" s="1008" t="s">
        <v>35</v>
      </c>
      <c r="B2" s="1010" t="s">
        <v>36</v>
      </c>
      <c r="C2" s="1012" t="s">
        <v>37</v>
      </c>
      <c r="D2" s="1013"/>
      <c r="E2" s="1012" t="s">
        <v>38</v>
      </c>
      <c r="F2" s="1013"/>
      <c r="G2" s="1012" t="s">
        <v>41</v>
      </c>
      <c r="H2" s="1013"/>
    </row>
    <row r="3" spans="1:9" s="10" customFormat="1" ht="14.25" customHeight="1">
      <c r="A3" s="1009"/>
      <c r="B3" s="1011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500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701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0">
        <f t="shared" si="1"/>
        <v>0</v>
      </c>
      <c r="H8" s="850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892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0">
        <f t="shared" si="1"/>
        <v>0</v>
      </c>
      <c r="H9" s="850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874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0">
        <f t="shared" si="1"/>
        <v>0</v>
      </c>
      <c r="H10" s="850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813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0">
        <f t="shared" si="1"/>
        <v>0</v>
      </c>
      <c r="H11" s="850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60" t="s">
        <v>763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0">
        <f t="shared" si="1"/>
        <v>0</v>
      </c>
      <c r="H12" s="850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823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0">
        <f t="shared" si="1"/>
        <v>0</v>
      </c>
      <c r="H13" s="850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633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0">
        <f t="shared" si="1"/>
        <v>7003156</v>
      </c>
      <c r="H14" s="850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60" t="s">
        <v>833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0">
        <f t="shared" si="1"/>
        <v>0</v>
      </c>
      <c r="H15" s="850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843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0">
        <f t="shared" si="1"/>
        <v>0</v>
      </c>
      <c r="H16" s="850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835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0">
        <f t="shared" si="1"/>
        <v>0</v>
      </c>
      <c r="H17" s="850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887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0">
        <f t="shared" si="1"/>
        <v>0</v>
      </c>
      <c r="H18" s="850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858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0">
        <f t="shared" si="1"/>
        <v>0</v>
      </c>
      <c r="H19" s="850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689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0">
        <f t="shared" si="1"/>
        <v>0</v>
      </c>
      <c r="H20" s="850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597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0">
        <f t="shared" si="1"/>
        <v>0</v>
      </c>
      <c r="H21" s="850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793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0">
        <f t="shared" si="1"/>
        <v>0</v>
      </c>
      <c r="H22" s="850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911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0">
        <f t="shared" si="1"/>
        <v>0</v>
      </c>
      <c r="H23" s="850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634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0">
        <f t="shared" si="1"/>
        <v>0</v>
      </c>
      <c r="H24" s="850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800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0">
        <f t="shared" si="1"/>
        <v>0</v>
      </c>
      <c r="H25" s="850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1028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0">
        <f t="shared" si="1"/>
        <v>0</v>
      </c>
      <c r="H26" s="850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1104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0">
        <f t="shared" si="1"/>
        <v>0</v>
      </c>
      <c r="H27" s="850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1081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0">
        <f t="shared" si="1"/>
        <v>0</v>
      </c>
      <c r="H28" s="850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949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0">
        <f t="shared" si="1"/>
        <v>0</v>
      </c>
      <c r="H29" s="850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959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0">
        <f t="shared" si="1"/>
        <v>0</v>
      </c>
      <c r="H30" s="850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1093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0">
        <f t="shared" si="1"/>
        <v>0</v>
      </c>
      <c r="H31" s="850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999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0">
        <f t="shared" si="1"/>
        <v>0</v>
      </c>
      <c r="H32" s="850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1017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0">
        <f t="shared" si="1"/>
        <v>0</v>
      </c>
      <c r="H33" s="850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985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0">
        <f t="shared" si="1"/>
        <v>0</v>
      </c>
      <c r="H34" s="850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940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0">
        <f t="shared" si="1"/>
        <v>0</v>
      </c>
      <c r="H35" s="850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1044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0">
        <f t="shared" si="1"/>
        <v>0</v>
      </c>
      <c r="H36" s="850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955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0">
        <f t="shared" si="1"/>
        <v>0</v>
      </c>
      <c r="H37" s="850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994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0">
        <f t="shared" si="1"/>
        <v>0</v>
      </c>
      <c r="H38" s="850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928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0">
        <f t="shared" si="1"/>
        <v>0</v>
      </c>
      <c r="H39" s="850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977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0">
        <f t="shared" si="1"/>
        <v>0</v>
      </c>
      <c r="H40" s="850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991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0">
        <f t="shared" si="1"/>
        <v>0</v>
      </c>
      <c r="H41" s="850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81" t="s">
        <v>982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0">
        <f t="shared" si="1"/>
        <v>0</v>
      </c>
      <c r="H42" s="850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0">
        <f t="shared" si="1"/>
        <v>0</v>
      </c>
      <c r="H43" s="850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946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0">
        <f t="shared" ref="G44:G48" si="3">ROUND(MAX(C44+E44-D44-F44,0),2)</f>
        <v>0</v>
      </c>
      <c r="H44" s="850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952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0">
        <f t="shared" si="3"/>
        <v>0</v>
      </c>
      <c r="H45" s="850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961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0">
        <f t="shared" si="3"/>
        <v>0</v>
      </c>
      <c r="H46" s="850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1014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0">
        <f t="shared" si="3"/>
        <v>0</v>
      </c>
      <c r="H47" s="850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1024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0">
        <f t="shared" si="3"/>
        <v>0</v>
      </c>
      <c r="H48" s="850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16" t="s">
        <v>46</v>
      </c>
      <c r="I1" s="1016"/>
      <c r="J1" s="1016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17" t="s">
        <v>47</v>
      </c>
      <c r="I2" s="1017"/>
      <c r="J2" s="1017"/>
    </row>
    <row r="3" spans="1:10" s="476" customFormat="1" ht="14.25" customHeight="1">
      <c r="A3" s="633"/>
      <c r="B3" s="631"/>
      <c r="C3" s="631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378</v>
      </c>
    </row>
    <row r="7" spans="1:10" s="18" customFormat="1" ht="14.25" customHeight="1">
      <c r="D7" s="20" t="s">
        <v>45</v>
      </c>
      <c r="E7" s="1019" t="s">
        <v>892</v>
      </c>
      <c r="F7" s="1019"/>
      <c r="G7" s="1019"/>
      <c r="H7" s="1019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21" t="s">
        <v>1</v>
      </c>
      <c r="C10" s="1021"/>
      <c r="D10" s="986" t="s">
        <v>0</v>
      </c>
      <c r="E10" s="986" t="s">
        <v>14</v>
      </c>
      <c r="F10" s="98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TP/X30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(55,5x33x21,5)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TP/X30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C25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74" t="s">
        <v>147</v>
      </c>
      <c r="F37" s="974"/>
      <c r="G37" s="974"/>
      <c r="H37" s="974"/>
      <c r="I37" s="974"/>
      <c r="J37" s="974"/>
    </row>
    <row r="38" spans="1:11" s="18" customFormat="1" ht="14.25" customHeight="1">
      <c r="C38" s="629" t="s">
        <v>11</v>
      </c>
      <c r="E38" s="974" t="s">
        <v>12</v>
      </c>
      <c r="F38" s="974"/>
      <c r="G38" s="974"/>
      <c r="H38" s="974"/>
      <c r="I38" s="974"/>
      <c r="J38" s="974"/>
    </row>
    <row r="39" spans="1:11" s="18" customFormat="1" ht="14.25" customHeight="1">
      <c r="C39" s="629" t="s">
        <v>13</v>
      </c>
      <c r="E39" s="974" t="s">
        <v>13</v>
      </c>
      <c r="F39" s="974"/>
      <c r="G39" s="974"/>
      <c r="H39" s="974"/>
      <c r="I39" s="974"/>
      <c r="J39" s="974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07" t="s">
        <v>103</v>
      </c>
      <c r="B1" s="1007"/>
      <c r="C1" s="1007"/>
      <c r="D1" s="1007"/>
      <c r="E1" s="1007"/>
      <c r="F1" s="1007"/>
      <c r="G1" s="1007"/>
      <c r="H1" s="1007"/>
    </row>
    <row r="2" spans="1:10" s="10" customFormat="1" ht="14.25" customHeight="1">
      <c r="A2" s="1008" t="s">
        <v>35</v>
      </c>
      <c r="B2" s="1010" t="s">
        <v>36</v>
      </c>
      <c r="C2" s="1012" t="s">
        <v>37</v>
      </c>
      <c r="D2" s="1013"/>
      <c r="E2" s="1012" t="s">
        <v>38</v>
      </c>
      <c r="F2" s="1013"/>
      <c r="G2" s="1012" t="s">
        <v>41</v>
      </c>
      <c r="H2" s="1013"/>
    </row>
    <row r="3" spans="1:10" s="10" customFormat="1" ht="14.25" customHeight="1">
      <c r="A3" s="1009"/>
      <c r="B3" s="1011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406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407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428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437</v>
      </c>
      <c r="C7" s="8">
        <v>0</v>
      </c>
      <c r="D7" s="8">
        <v>140518821</v>
      </c>
      <c r="E7" s="8">
        <f t="array" ref="E7">SUM(IF("331"&amp;B7=KHN&amp;KH,TH))</f>
        <v>2335358376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8"/>
    </row>
    <row r="9" spans="1:10" s="10" customFormat="1" ht="16.5" customHeight="1">
      <c r="A9" s="6">
        <f t="shared" si="0"/>
        <v>6</v>
      </c>
      <c r="B9" s="195" t="s">
        <v>758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745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607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826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0">
        <f t="shared" ref="G12:G13" si="7">ROUND(MAX(C12+E12-D12-F12,0),2)</f>
        <v>0</v>
      </c>
      <c r="H12" s="850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852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0">
        <f t="shared" si="7"/>
        <v>0</v>
      </c>
      <c r="H13" s="850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2676690710</v>
      </c>
      <c r="F15" s="13">
        <f t="shared" si="9"/>
        <v>2766809779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16" t="s">
        <v>46</v>
      </c>
      <c r="I1" s="1016"/>
      <c r="J1" s="1016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17" t="s">
        <v>47</v>
      </c>
      <c r="I2" s="1017"/>
      <c r="J2" s="1017"/>
    </row>
    <row r="3" spans="1:10" s="3" customFormat="1" ht="14.25" customHeight="1">
      <c r="A3" s="4"/>
      <c r="B3" s="16"/>
      <c r="C3" s="16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9" t="s">
        <v>437</v>
      </c>
      <c r="F7" s="1019"/>
      <c r="G7" s="1019"/>
      <c r="H7" s="101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6" t="s">
        <v>20</v>
      </c>
      <c r="B10" s="1021" t="s">
        <v>1</v>
      </c>
      <c r="C10" s="1021"/>
      <c r="D10" s="986" t="s">
        <v>0</v>
      </c>
      <c r="E10" s="986" t="s">
        <v>14</v>
      </c>
      <c r="F10" s="986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6"/>
      <c r="B11" s="30" t="s">
        <v>15</v>
      </c>
      <c r="C11" s="30" t="s">
        <v>32</v>
      </c>
      <c r="D11" s="986"/>
      <c r="E11" s="986"/>
      <c r="F11" s="98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8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8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8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8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8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8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8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8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8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8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8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8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8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8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8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8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8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8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8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8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8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8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8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8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8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8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8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8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74" t="s">
        <v>147</v>
      </c>
      <c r="F74" s="974"/>
      <c r="G74" s="974"/>
      <c r="H74" s="974"/>
      <c r="I74" s="974"/>
      <c r="J74" s="974"/>
    </row>
    <row r="75" spans="1:11" s="18" customFormat="1" ht="14.25" customHeight="1">
      <c r="C75" s="216" t="s">
        <v>11</v>
      </c>
      <c r="E75" s="974" t="s">
        <v>12</v>
      </c>
      <c r="F75" s="974"/>
      <c r="G75" s="974"/>
      <c r="H75" s="974"/>
      <c r="I75" s="974"/>
      <c r="J75" s="974"/>
    </row>
    <row r="76" spans="1:11" s="18" customFormat="1" ht="14.25" customHeight="1">
      <c r="C76" s="216" t="s">
        <v>13</v>
      </c>
      <c r="E76" s="974" t="s">
        <v>13</v>
      </c>
      <c r="F76" s="974"/>
      <c r="G76" s="974"/>
      <c r="H76" s="974"/>
      <c r="I76" s="974"/>
      <c r="J76" s="974"/>
    </row>
    <row r="77" spans="1:11" s="29" customFormat="1"/>
    <row r="83" spans="3:3" ht="15">
      <c r="C83" s="227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abSelected="1" topLeftCell="A6" workbookViewId="0">
      <pane xSplit="3" ySplit="6" topLeftCell="D569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96" customWidth="1"/>
    <col min="2" max="2" width="3.42578125" style="296" customWidth="1"/>
    <col min="3" max="3" width="35.14062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16" t="s">
        <v>201</v>
      </c>
      <c r="I1" s="1016"/>
      <c r="J1" s="1016"/>
      <c r="K1" s="1016"/>
      <c r="L1" s="1016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17" t="s">
        <v>203</v>
      </c>
      <c r="I2" s="1017"/>
      <c r="J2" s="1017"/>
      <c r="K2" s="1017"/>
      <c r="L2" s="1017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3" t="s">
        <v>204</v>
      </c>
      <c r="I3" s="1023"/>
      <c r="J3" s="1023"/>
      <c r="K3" s="1023"/>
      <c r="L3" s="1023"/>
      <c r="M3" s="799"/>
      <c r="N3" s="793"/>
    </row>
    <row r="4" spans="1:14" s="294" customFormat="1" ht="27.75" customHeight="1">
      <c r="B4" s="1024" t="s">
        <v>205</v>
      </c>
      <c r="C4" s="1024"/>
      <c r="D4" s="1024"/>
      <c r="E4" s="1024"/>
      <c r="F4" s="1024"/>
      <c r="G4" s="1024"/>
      <c r="H4" s="1024"/>
      <c r="I4" s="1024"/>
      <c r="J4" s="1024"/>
      <c r="K4" s="1024"/>
      <c r="L4" s="1024"/>
      <c r="N4" s="794"/>
    </row>
    <row r="5" spans="1:14" s="294" customFormat="1" ht="15" customHeight="1">
      <c r="B5" s="1022" t="s">
        <v>206</v>
      </c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N5" s="794"/>
    </row>
    <row r="6" spans="1:14" s="294" customFormat="1" ht="12.75" hidden="1" customHeight="1">
      <c r="B6" s="1022" t="s">
        <v>207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N6" s="794"/>
    </row>
    <row r="7" spans="1:14" s="295" customFormat="1" ht="24" hidden="1" customHeight="1">
      <c r="C7" s="1031" t="s">
        <v>208</v>
      </c>
      <c r="D7" s="1031"/>
      <c r="E7" s="1031"/>
      <c r="F7" s="1031"/>
      <c r="G7" s="1031"/>
      <c r="H7" s="1031"/>
      <c r="I7" s="1031"/>
      <c r="J7" s="1031"/>
      <c r="K7" s="1031"/>
      <c r="L7" s="1031"/>
      <c r="N7" s="795"/>
    </row>
    <row r="8" spans="1:14" ht="20.25" customHeight="1">
      <c r="B8" s="1025" t="s">
        <v>35</v>
      </c>
      <c r="C8" s="1026" t="s">
        <v>209</v>
      </c>
      <c r="D8" s="1027" t="s">
        <v>210</v>
      </c>
      <c r="E8" s="1029" t="s">
        <v>141</v>
      </c>
      <c r="F8" s="1029"/>
      <c r="G8" s="1029"/>
      <c r="H8" s="1029"/>
      <c r="I8" s="1029"/>
      <c r="J8" s="1029"/>
      <c r="K8" s="1029"/>
      <c r="L8" s="1029"/>
    </row>
    <row r="9" spans="1:14" ht="20.25" customHeight="1">
      <c r="B9" s="1025"/>
      <c r="C9" s="1026"/>
      <c r="D9" s="1028"/>
      <c r="E9" s="1029" t="s">
        <v>211</v>
      </c>
      <c r="F9" s="1029"/>
      <c r="G9" s="1030" t="s">
        <v>212</v>
      </c>
      <c r="H9" s="1030"/>
      <c r="I9" s="1030" t="s">
        <v>213</v>
      </c>
      <c r="J9" s="1030"/>
      <c r="K9" s="1030" t="s">
        <v>214</v>
      </c>
      <c r="L9" s="1030"/>
    </row>
    <row r="10" spans="1:14" ht="20.25" hidden="1" customHeight="1">
      <c r="B10" s="1025"/>
      <c r="C10" s="1026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6" si="0">IF(B12&lt;&gt;"","VL","")</f>
        <v>VL</v>
      </c>
      <c r="B12" s="302">
        <f>IF(C12&lt;&gt;"",ROW()-11,"")</f>
        <v>1</v>
      </c>
      <c r="C12" s="191" t="s">
        <v>404</v>
      </c>
      <c r="D12" s="304" t="s">
        <v>370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371</v>
      </c>
      <c r="D13" s="304" t="s">
        <v>370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301"/>
    </row>
    <row r="14" spans="1:14" ht="18" customHeight="1">
      <c r="A14" s="301" t="str">
        <f t="shared" si="0"/>
        <v>VL</v>
      </c>
      <c r="B14" s="302">
        <f>IF(C14&lt;&gt;"",ROW()-11,"")</f>
        <v>3</v>
      </c>
      <c r="C14" s="875" t="s">
        <v>743</v>
      </c>
      <c r="D14" s="304" t="s">
        <v>370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301"/>
    </row>
    <row r="15" spans="1:14" ht="18.75" customHeight="1">
      <c r="A15" s="301" t="str">
        <f t="shared" si="0"/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 t="shared" si="0"/>
        <v/>
      </c>
      <c r="B16" s="300"/>
      <c r="C16" s="309" t="s">
        <v>369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301"/>
    </row>
    <row r="17" spans="1:13" ht="18.75" customHeight="1">
      <c r="A17" s="301"/>
      <c r="B17" s="489"/>
      <c r="C17" s="490"/>
      <c r="D17" s="491"/>
      <c r="E17" s="491"/>
      <c r="F17" s="491">
        <f>F16-CDPS!C21</f>
        <v>0</v>
      </c>
      <c r="G17" s="491"/>
      <c r="H17" s="491">
        <f>H16-CDPS!E21</f>
        <v>0</v>
      </c>
      <c r="I17" s="491"/>
      <c r="J17" s="491">
        <f>J16-CDPS!F21</f>
        <v>0</v>
      </c>
      <c r="K17" s="491"/>
      <c r="L17" s="491">
        <f>L16-CDPS!G21</f>
        <v>0</v>
      </c>
      <c r="M17" s="301"/>
    </row>
    <row r="18" spans="1:13" ht="18.75" customHeight="1">
      <c r="A18" s="301" t="str">
        <f t="shared" ref="A18" si="3">IF(B18&lt;&gt;"","NL","")</f>
        <v>NL</v>
      </c>
      <c r="B18" s="488">
        <f t="shared" ref="B18" si="4">IF(C18&lt;&gt;"",B17+1,"")</f>
        <v>1</v>
      </c>
      <c r="C18" s="194" t="s">
        <v>1242</v>
      </c>
      <c r="D18" s="304" t="s">
        <v>403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301"/>
    </row>
    <row r="19" spans="1:13" ht="18.75" customHeight="1">
      <c r="A19" s="301" t="str">
        <f t="shared" ref="A19:A73" si="7">IF(B19&lt;&gt;"","NL","")</f>
        <v>NL</v>
      </c>
      <c r="B19" s="488">
        <f t="shared" ref="B19:B73" si="8">IF(C19&lt;&gt;"",B18+1,"")</f>
        <v>2</v>
      </c>
      <c r="C19" s="194" t="s">
        <v>565</v>
      </c>
      <c r="D19" s="304" t="s">
        <v>403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301"/>
    </row>
    <row r="20" spans="1:13" ht="18" customHeight="1">
      <c r="A20" s="301" t="str">
        <f t="shared" ref="A20:A27" si="11">IF(B20&lt;&gt;"","NL","")</f>
        <v>NL</v>
      </c>
      <c r="B20" s="488">
        <f t="shared" ref="B20:B27" si="12">IF(C20&lt;&gt;"",B19+1,"")</f>
        <v>3</v>
      </c>
      <c r="C20" s="194" t="s">
        <v>768</v>
      </c>
      <c r="D20" s="304" t="s">
        <v>403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301"/>
    </row>
    <row r="21" spans="1:13" ht="18" customHeight="1">
      <c r="A21" s="301" t="str">
        <f t="shared" si="11"/>
        <v>NL</v>
      </c>
      <c r="B21" s="488">
        <f t="shared" si="12"/>
        <v>4</v>
      </c>
      <c r="C21" s="194" t="s">
        <v>905</v>
      </c>
      <c r="D21" s="304" t="s">
        <v>403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301"/>
    </row>
    <row r="22" spans="1:13" ht="18" customHeight="1">
      <c r="A22" s="301" t="str">
        <f t="shared" si="11"/>
        <v>NL</v>
      </c>
      <c r="B22" s="488">
        <f t="shared" si="12"/>
        <v>5</v>
      </c>
      <c r="C22" s="194" t="s">
        <v>901</v>
      </c>
      <c r="D22" s="304" t="s">
        <v>403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301"/>
    </row>
    <row r="23" spans="1:13" ht="18" customHeight="1">
      <c r="A23" s="301" t="str">
        <f t="shared" si="11"/>
        <v>NL</v>
      </c>
      <c r="B23" s="488">
        <f t="shared" si="12"/>
        <v>6</v>
      </c>
      <c r="C23" s="194" t="s">
        <v>907</v>
      </c>
      <c r="D23" s="304" t="s">
        <v>403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301"/>
    </row>
    <row r="24" spans="1:13" ht="18" customHeight="1">
      <c r="A24" s="301" t="str">
        <f t="shared" si="11"/>
        <v>NL</v>
      </c>
      <c r="B24" s="488">
        <f t="shared" si="12"/>
        <v>7</v>
      </c>
      <c r="C24" s="194" t="s">
        <v>904</v>
      </c>
      <c r="D24" s="304" t="s">
        <v>403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301"/>
    </row>
    <row r="25" spans="1:13" ht="18" customHeight="1">
      <c r="A25" s="301" t="str">
        <f t="shared" si="11"/>
        <v>NL</v>
      </c>
      <c r="B25" s="488">
        <f t="shared" si="12"/>
        <v>8</v>
      </c>
      <c r="C25" s="194" t="s">
        <v>902</v>
      </c>
      <c r="D25" s="304" t="s">
        <v>403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301"/>
    </row>
    <row r="26" spans="1:13" ht="18" customHeight="1">
      <c r="A26" s="301" t="str">
        <f t="shared" si="11"/>
        <v>NL</v>
      </c>
      <c r="B26" s="488">
        <f t="shared" si="12"/>
        <v>9</v>
      </c>
      <c r="C26" s="194" t="s">
        <v>908</v>
      </c>
      <c r="D26" s="304" t="s">
        <v>403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301"/>
    </row>
    <row r="27" spans="1:13" ht="18" customHeight="1">
      <c r="A27" s="301" t="str">
        <f t="shared" si="11"/>
        <v>NL</v>
      </c>
      <c r="B27" s="488">
        <f t="shared" si="12"/>
        <v>10</v>
      </c>
      <c r="C27" s="194" t="s">
        <v>899</v>
      </c>
      <c r="D27" s="304" t="s">
        <v>403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301"/>
    </row>
    <row r="28" spans="1:13" ht="18" customHeight="1">
      <c r="A28" s="301" t="str">
        <f t="shared" si="7"/>
        <v>NL</v>
      </c>
      <c r="B28" s="302">
        <f t="shared" si="8"/>
        <v>11</v>
      </c>
      <c r="C28" s="194" t="s">
        <v>918</v>
      </c>
      <c r="D28" s="304" t="s">
        <v>403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301"/>
    </row>
    <row r="29" spans="1:13" ht="18" customHeight="1">
      <c r="A29" s="301" t="str">
        <f t="shared" si="7"/>
        <v>NL</v>
      </c>
      <c r="B29" s="302">
        <f t="shared" si="8"/>
        <v>12</v>
      </c>
      <c r="C29" s="191" t="s">
        <v>645</v>
      </c>
      <c r="D29" s="304" t="s">
        <v>403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301"/>
    </row>
    <row r="30" spans="1:13" ht="18" customHeight="1">
      <c r="A30" s="301" t="str">
        <f t="shared" si="7"/>
        <v>NL</v>
      </c>
      <c r="B30" s="302">
        <f t="shared" si="8"/>
        <v>13</v>
      </c>
      <c r="C30" s="194" t="s">
        <v>656</v>
      </c>
      <c r="D30" s="304" t="s">
        <v>403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301"/>
    </row>
    <row r="31" spans="1:13" ht="18" customHeight="1">
      <c r="A31" s="301" t="str">
        <f t="shared" si="7"/>
        <v>NL</v>
      </c>
      <c r="B31" s="302">
        <f t="shared" si="8"/>
        <v>14</v>
      </c>
      <c r="C31" s="191" t="s">
        <v>649</v>
      </c>
      <c r="D31" s="304" t="s">
        <v>403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301"/>
    </row>
    <row r="32" spans="1:13" ht="18" customHeight="1">
      <c r="A32" s="301" t="str">
        <f t="shared" si="7"/>
        <v>NL</v>
      </c>
      <c r="B32" s="302">
        <f t="shared" si="8"/>
        <v>15</v>
      </c>
      <c r="C32" s="191" t="s">
        <v>648</v>
      </c>
      <c r="D32" s="304" t="s">
        <v>403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301"/>
    </row>
    <row r="33" spans="1:13" ht="18" customHeight="1">
      <c r="A33" s="301" t="str">
        <f t="shared" si="7"/>
        <v>NL</v>
      </c>
      <c r="B33" s="302">
        <f t="shared" si="8"/>
        <v>16</v>
      </c>
      <c r="C33" s="191" t="s">
        <v>650</v>
      </c>
      <c r="D33" s="304" t="s">
        <v>403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301"/>
    </row>
    <row r="34" spans="1:13" ht="18" customHeight="1">
      <c r="A34" s="301" t="str">
        <f t="shared" si="7"/>
        <v>NL</v>
      </c>
      <c r="B34" s="302">
        <f t="shared" si="8"/>
        <v>17</v>
      </c>
      <c r="C34" s="194" t="s">
        <v>629</v>
      </c>
      <c r="D34" s="304" t="s">
        <v>403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301"/>
    </row>
    <row r="35" spans="1:13" ht="18" customHeight="1">
      <c r="A35" s="301" t="str">
        <f t="shared" si="7"/>
        <v>NL</v>
      </c>
      <c r="B35" s="302">
        <f t="shared" si="8"/>
        <v>18</v>
      </c>
      <c r="C35" s="191" t="s">
        <v>652</v>
      </c>
      <c r="D35" s="304" t="s">
        <v>403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301"/>
    </row>
    <row r="36" spans="1:13" ht="18" customHeight="1">
      <c r="A36" s="301" t="str">
        <f t="shared" si="7"/>
        <v>NL</v>
      </c>
      <c r="B36" s="302">
        <f t="shared" si="8"/>
        <v>19</v>
      </c>
      <c r="C36" s="191" t="s">
        <v>651</v>
      </c>
      <c r="D36" s="304" t="s">
        <v>403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301"/>
    </row>
    <row r="37" spans="1:13" ht="18" customHeight="1">
      <c r="A37" s="301" t="str">
        <f t="shared" si="7"/>
        <v>NL</v>
      </c>
      <c r="B37" s="845">
        <f t="shared" si="8"/>
        <v>20</v>
      </c>
      <c r="C37" s="305" t="s">
        <v>1578</v>
      </c>
      <c r="D37" s="304" t="s">
        <v>403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301"/>
    </row>
    <row r="38" spans="1:13" ht="18" customHeight="1">
      <c r="A38" s="301" t="str">
        <f t="shared" si="7"/>
        <v>NL</v>
      </c>
      <c r="B38" s="302">
        <f t="shared" si="8"/>
        <v>21</v>
      </c>
      <c r="C38" s="194" t="s">
        <v>661</v>
      </c>
      <c r="D38" s="304" t="s">
        <v>403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301"/>
    </row>
    <row r="39" spans="1:13" ht="18" customHeight="1">
      <c r="A39" s="301" t="str">
        <f t="shared" si="7"/>
        <v>NL</v>
      </c>
      <c r="B39" s="302">
        <f t="shared" si="8"/>
        <v>22</v>
      </c>
      <c r="C39" s="191" t="s">
        <v>608</v>
      </c>
      <c r="D39" s="304" t="s">
        <v>403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301"/>
    </row>
    <row r="40" spans="1:13" ht="18" customHeight="1">
      <c r="A40" s="301" t="str">
        <f t="shared" si="7"/>
        <v>NL</v>
      </c>
      <c r="B40" s="302">
        <f t="shared" si="8"/>
        <v>23</v>
      </c>
      <c r="C40" s="191" t="s">
        <v>619</v>
      </c>
      <c r="D40" s="304" t="s">
        <v>403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301"/>
    </row>
    <row r="41" spans="1:13" ht="18" customHeight="1">
      <c r="A41" s="301" t="str">
        <f t="shared" si="7"/>
        <v>NL</v>
      </c>
      <c r="B41" s="302">
        <f t="shared" si="8"/>
        <v>24</v>
      </c>
      <c r="C41" s="194" t="s">
        <v>668</v>
      </c>
      <c r="D41" s="304" t="s">
        <v>403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301"/>
    </row>
    <row r="42" spans="1:13" ht="18" customHeight="1">
      <c r="A42" s="301" t="str">
        <f t="shared" si="7"/>
        <v>NL</v>
      </c>
      <c r="B42" s="302">
        <f t="shared" si="8"/>
        <v>25</v>
      </c>
      <c r="C42" s="191" t="s">
        <v>617</v>
      </c>
      <c r="D42" s="304" t="s">
        <v>403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301"/>
    </row>
    <row r="43" spans="1:13" ht="18" customHeight="1">
      <c r="A43" s="301" t="str">
        <f t="shared" si="7"/>
        <v>NL</v>
      </c>
      <c r="B43" s="302">
        <f t="shared" si="8"/>
        <v>26</v>
      </c>
      <c r="C43" s="191" t="s">
        <v>643</v>
      </c>
      <c r="D43" s="304" t="s">
        <v>403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301"/>
    </row>
    <row r="44" spans="1:13" ht="18" customHeight="1">
      <c r="A44" s="301" t="str">
        <f t="shared" si="7"/>
        <v>NL</v>
      </c>
      <c r="B44" s="302">
        <f t="shared" si="8"/>
        <v>27</v>
      </c>
      <c r="C44" s="191" t="s">
        <v>618</v>
      </c>
      <c r="D44" s="304" t="s">
        <v>403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301"/>
    </row>
    <row r="45" spans="1:13" ht="18" customHeight="1">
      <c r="A45" s="301" t="str">
        <f t="shared" si="7"/>
        <v>NL</v>
      </c>
      <c r="B45" s="302">
        <f t="shared" si="8"/>
        <v>28</v>
      </c>
      <c r="C45" s="191" t="s">
        <v>613</v>
      </c>
      <c r="D45" s="304" t="s">
        <v>403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301"/>
    </row>
    <row r="46" spans="1:13" ht="18" customHeight="1">
      <c r="A46" s="301" t="str">
        <f t="shared" si="7"/>
        <v>NL</v>
      </c>
      <c r="B46" s="302">
        <f t="shared" si="8"/>
        <v>29</v>
      </c>
      <c r="C46" s="194" t="s">
        <v>663</v>
      </c>
      <c r="D46" s="304" t="s">
        <v>403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301"/>
    </row>
    <row r="47" spans="1:13" ht="18" customHeight="1">
      <c r="A47" s="301" t="str">
        <f t="shared" si="7"/>
        <v>NL</v>
      </c>
      <c r="B47" s="302">
        <f t="shared" si="8"/>
        <v>30</v>
      </c>
      <c r="C47" s="191" t="s">
        <v>611</v>
      </c>
      <c r="D47" s="304" t="s">
        <v>403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301"/>
    </row>
    <row r="48" spans="1:13" ht="18" customHeight="1">
      <c r="A48" s="301" t="str">
        <f t="shared" si="7"/>
        <v>NL</v>
      </c>
      <c r="B48" s="302">
        <f t="shared" si="8"/>
        <v>31</v>
      </c>
      <c r="C48" s="191" t="s">
        <v>605</v>
      </c>
      <c r="D48" s="304" t="s">
        <v>403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301"/>
    </row>
    <row r="49" spans="1:13" ht="18" customHeight="1">
      <c r="A49" s="301" t="str">
        <f t="shared" si="7"/>
        <v>NL</v>
      </c>
      <c r="B49" s="302">
        <f t="shared" si="8"/>
        <v>32</v>
      </c>
      <c r="C49" s="191" t="s">
        <v>614</v>
      </c>
      <c r="D49" s="304" t="s">
        <v>403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301"/>
    </row>
    <row r="50" spans="1:13" ht="18" customHeight="1">
      <c r="A50" s="301" t="str">
        <f t="shared" si="7"/>
        <v>NL</v>
      </c>
      <c r="B50" s="302">
        <f t="shared" si="8"/>
        <v>33</v>
      </c>
      <c r="C50" s="191" t="s">
        <v>609</v>
      </c>
      <c r="D50" s="304" t="s">
        <v>403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301"/>
    </row>
    <row r="51" spans="1:13" ht="18" customHeight="1">
      <c r="A51" s="301" t="str">
        <f t="shared" si="7"/>
        <v>NL</v>
      </c>
      <c r="B51" s="302">
        <f t="shared" si="8"/>
        <v>34</v>
      </c>
      <c r="C51" s="191" t="s">
        <v>610</v>
      </c>
      <c r="D51" s="304" t="s">
        <v>403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301"/>
    </row>
    <row r="52" spans="1:13" ht="18" customHeight="1">
      <c r="A52" s="301" t="str">
        <f t="shared" si="7"/>
        <v>NL</v>
      </c>
      <c r="B52" s="302">
        <f t="shared" si="8"/>
        <v>35</v>
      </c>
      <c r="C52" s="191" t="s">
        <v>612</v>
      </c>
      <c r="D52" s="304" t="s">
        <v>403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301"/>
    </row>
    <row r="53" spans="1:13" ht="18" customHeight="1">
      <c r="A53" s="301" t="str">
        <f t="shared" si="7"/>
        <v>NL</v>
      </c>
      <c r="B53" s="302">
        <f t="shared" si="8"/>
        <v>36</v>
      </c>
      <c r="C53" s="191" t="s">
        <v>615</v>
      </c>
      <c r="D53" s="304" t="s">
        <v>403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301"/>
    </row>
    <row r="54" spans="1:13" ht="18" customHeight="1">
      <c r="A54" s="301" t="str">
        <f t="shared" si="7"/>
        <v>NL</v>
      </c>
      <c r="B54" s="302">
        <f t="shared" si="8"/>
        <v>37</v>
      </c>
      <c r="C54" s="191" t="s">
        <v>616</v>
      </c>
      <c r="D54" s="304" t="s">
        <v>403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301"/>
    </row>
    <row r="55" spans="1:13" ht="18" customHeight="1">
      <c r="A55" s="301" t="str">
        <f t="shared" si="7"/>
        <v>NL</v>
      </c>
      <c r="B55" s="302">
        <f t="shared" si="8"/>
        <v>38</v>
      </c>
      <c r="C55" s="191" t="s">
        <v>654</v>
      </c>
      <c r="D55" s="304" t="s">
        <v>403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301"/>
    </row>
    <row r="56" spans="1:13" ht="18" customHeight="1">
      <c r="A56" s="301" t="str">
        <f t="shared" si="7"/>
        <v>NL</v>
      </c>
      <c r="B56" s="302">
        <f t="shared" si="8"/>
        <v>39</v>
      </c>
      <c r="C56" s="194" t="s">
        <v>670</v>
      </c>
      <c r="D56" s="304" t="s">
        <v>403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301"/>
    </row>
    <row r="57" spans="1:13" ht="18" customHeight="1">
      <c r="A57" s="301" t="str">
        <f t="shared" si="7"/>
        <v>NL</v>
      </c>
      <c r="B57" s="302">
        <f t="shared" si="8"/>
        <v>40</v>
      </c>
      <c r="C57" s="191" t="s">
        <v>640</v>
      </c>
      <c r="D57" s="304" t="s">
        <v>403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301"/>
    </row>
    <row r="58" spans="1:13" ht="18" customHeight="1">
      <c r="A58" s="301" t="str">
        <f t="shared" si="7"/>
        <v>NL</v>
      </c>
      <c r="B58" s="302">
        <f t="shared" si="8"/>
        <v>41</v>
      </c>
      <c r="C58" s="194" t="s">
        <v>655</v>
      </c>
      <c r="D58" s="304" t="s">
        <v>403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301"/>
    </row>
    <row r="59" spans="1:13" ht="18" customHeight="1">
      <c r="A59" s="301" t="str">
        <f t="shared" si="7"/>
        <v>NL</v>
      </c>
      <c r="B59" s="302">
        <f t="shared" si="8"/>
        <v>42</v>
      </c>
      <c r="C59" s="191" t="s">
        <v>638</v>
      </c>
      <c r="D59" s="304" t="s">
        <v>403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301"/>
    </row>
    <row r="60" spans="1:13" ht="18" customHeight="1">
      <c r="A60" s="301" t="str">
        <f t="shared" si="7"/>
        <v>NL</v>
      </c>
      <c r="B60" s="302">
        <f t="shared" si="8"/>
        <v>43</v>
      </c>
      <c r="C60" s="191" t="s">
        <v>639</v>
      </c>
      <c r="D60" s="304" t="s">
        <v>403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301"/>
    </row>
    <row r="61" spans="1:13" ht="18" customHeight="1">
      <c r="A61" s="301" t="str">
        <f t="shared" si="7"/>
        <v>NL</v>
      </c>
      <c r="B61" s="302">
        <f t="shared" si="8"/>
        <v>44</v>
      </c>
      <c r="C61" s="194" t="s">
        <v>672</v>
      </c>
      <c r="D61" s="304" t="s">
        <v>403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301"/>
    </row>
    <row r="62" spans="1:13" ht="18" customHeight="1">
      <c r="A62" s="301" t="str">
        <f t="shared" si="7"/>
        <v>NL</v>
      </c>
      <c r="B62" s="302">
        <f t="shared" si="8"/>
        <v>45</v>
      </c>
      <c r="C62" s="191" t="s">
        <v>647</v>
      </c>
      <c r="D62" s="304" t="s">
        <v>403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301"/>
    </row>
    <row r="63" spans="1:13" ht="18" customHeight="1">
      <c r="A63" s="301" t="str">
        <f t="shared" si="7"/>
        <v>NL</v>
      </c>
      <c r="B63" s="302">
        <f t="shared" si="8"/>
        <v>46</v>
      </c>
      <c r="C63" s="191" t="s">
        <v>641</v>
      </c>
      <c r="D63" s="304" t="s">
        <v>403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301"/>
    </row>
    <row r="64" spans="1:13" ht="18" customHeight="1">
      <c r="A64" s="301" t="str">
        <f t="shared" si="7"/>
        <v>NL</v>
      </c>
      <c r="B64" s="302">
        <f t="shared" si="8"/>
        <v>47</v>
      </c>
      <c r="C64" s="194" t="s">
        <v>658</v>
      </c>
      <c r="D64" s="304" t="s">
        <v>403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301"/>
    </row>
    <row r="65" spans="1:13" ht="18" customHeight="1">
      <c r="A65" s="301" t="str">
        <f t="shared" si="7"/>
        <v>NL</v>
      </c>
      <c r="B65" s="302">
        <f t="shared" si="8"/>
        <v>48</v>
      </c>
      <c r="C65" s="194" t="s">
        <v>662</v>
      </c>
      <c r="D65" s="304" t="s">
        <v>403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301"/>
    </row>
    <row r="66" spans="1:13" ht="18" customHeight="1">
      <c r="A66" s="301" t="str">
        <f t="shared" si="7"/>
        <v>NL</v>
      </c>
      <c r="B66" s="302">
        <f t="shared" si="8"/>
        <v>49</v>
      </c>
      <c r="C66" s="194" t="s">
        <v>657</v>
      </c>
      <c r="D66" s="304" t="s">
        <v>403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301"/>
    </row>
    <row r="67" spans="1:13" ht="18" customHeight="1">
      <c r="A67" s="301" t="str">
        <f t="shared" si="7"/>
        <v>NL</v>
      </c>
      <c r="B67" s="302">
        <f t="shared" si="8"/>
        <v>50</v>
      </c>
      <c r="C67" s="191" t="s">
        <v>644</v>
      </c>
      <c r="D67" s="304" t="s">
        <v>403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7"/>
        <v>NL</v>
      </c>
      <c r="B68" s="302">
        <f t="shared" si="8"/>
        <v>51</v>
      </c>
      <c r="C68" s="194" t="s">
        <v>919</v>
      </c>
      <c r="D68" s="304" t="s">
        <v>403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301"/>
    </row>
    <row r="69" spans="1:13" ht="18" customHeight="1">
      <c r="A69" s="301" t="str">
        <f t="shared" si="7"/>
        <v>NL</v>
      </c>
      <c r="B69" s="302">
        <f t="shared" si="8"/>
        <v>52</v>
      </c>
      <c r="C69" s="194" t="s">
        <v>659</v>
      </c>
      <c r="D69" s="304" t="s">
        <v>403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301"/>
    </row>
    <row r="70" spans="1:13" ht="18" customHeight="1">
      <c r="A70" s="301" t="str">
        <f t="shared" si="7"/>
        <v>NL</v>
      </c>
      <c r="B70" s="302">
        <f t="shared" si="8"/>
        <v>53</v>
      </c>
      <c r="C70" s="191" t="s">
        <v>637</v>
      </c>
      <c r="D70" s="304" t="s">
        <v>403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301"/>
    </row>
    <row r="71" spans="1:13" ht="18" customHeight="1">
      <c r="A71" s="301" t="str">
        <f t="shared" si="7"/>
        <v>NL</v>
      </c>
      <c r="B71" s="302">
        <f t="shared" si="8"/>
        <v>54</v>
      </c>
      <c r="C71" s="194" t="s">
        <v>664</v>
      </c>
      <c r="D71" s="304" t="s">
        <v>403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301"/>
    </row>
    <row r="72" spans="1:13" ht="18" customHeight="1">
      <c r="A72" s="301" t="str">
        <f t="shared" si="7"/>
        <v>NL</v>
      </c>
      <c r="B72" s="302">
        <f t="shared" si="8"/>
        <v>55</v>
      </c>
      <c r="C72" s="191" t="s">
        <v>632</v>
      </c>
      <c r="D72" s="304" t="s">
        <v>403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301"/>
    </row>
    <row r="73" spans="1:13" ht="18" customHeight="1">
      <c r="A73" s="301" t="str">
        <f t="shared" si="7"/>
        <v>NL</v>
      </c>
      <c r="B73" s="302">
        <f t="shared" si="8"/>
        <v>56</v>
      </c>
      <c r="C73" s="194" t="s">
        <v>660</v>
      </c>
      <c r="D73" s="304" t="s">
        <v>403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301"/>
    </row>
    <row r="74" spans="1:13" ht="18" customHeight="1">
      <c r="A74" s="301" t="str">
        <f t="shared" ref="A74:A137" si="13">IF(B74&lt;&gt;"","NL","")</f>
        <v>NL</v>
      </c>
      <c r="B74" s="302">
        <f t="shared" ref="B74:B137" si="14">IF(C74&lt;&gt;"",B73+1,"")</f>
        <v>57</v>
      </c>
      <c r="C74" s="194" t="s">
        <v>665</v>
      </c>
      <c r="D74" s="304" t="s">
        <v>403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301"/>
    </row>
    <row r="75" spans="1:13" ht="18" customHeight="1">
      <c r="A75" s="301" t="str">
        <f t="shared" si="13"/>
        <v>NL</v>
      </c>
      <c r="B75" s="302">
        <f t="shared" si="14"/>
        <v>58</v>
      </c>
      <c r="C75" s="194" t="s">
        <v>667</v>
      </c>
      <c r="D75" s="304" t="s">
        <v>403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301"/>
    </row>
    <row r="76" spans="1:13" ht="18" customHeight="1">
      <c r="A76" s="301" t="str">
        <f t="shared" si="13"/>
        <v>NL</v>
      </c>
      <c r="B76" s="302">
        <f t="shared" si="14"/>
        <v>59</v>
      </c>
      <c r="C76" s="194" t="s">
        <v>916</v>
      </c>
      <c r="D76" s="304" t="s">
        <v>403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301"/>
    </row>
    <row r="77" spans="1:13" ht="18" customHeight="1">
      <c r="A77" s="301" t="str">
        <f t="shared" si="13"/>
        <v>NL</v>
      </c>
      <c r="B77" s="302">
        <f t="shared" si="14"/>
        <v>60</v>
      </c>
      <c r="C77" s="191" t="s">
        <v>631</v>
      </c>
      <c r="D77" s="304" t="s">
        <v>403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301"/>
    </row>
    <row r="78" spans="1:13" ht="18" customHeight="1">
      <c r="A78" s="301" t="str">
        <f t="shared" si="13"/>
        <v>NL</v>
      </c>
      <c r="B78" s="302">
        <f t="shared" si="14"/>
        <v>61</v>
      </c>
      <c r="C78" s="191" t="s">
        <v>653</v>
      </c>
      <c r="D78" s="304" t="s">
        <v>403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301"/>
    </row>
    <row r="79" spans="1:13" ht="18" customHeight="1">
      <c r="A79" s="301" t="str">
        <f t="shared" si="13"/>
        <v>NL</v>
      </c>
      <c r="B79" s="302">
        <f t="shared" si="14"/>
        <v>62</v>
      </c>
      <c r="C79" s="191" t="s">
        <v>642</v>
      </c>
      <c r="D79" s="304" t="s">
        <v>403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301"/>
    </row>
    <row r="80" spans="1:13" ht="18" customHeight="1">
      <c r="A80" s="301" t="str">
        <f t="shared" si="13"/>
        <v>NL</v>
      </c>
      <c r="B80" s="302">
        <f t="shared" si="14"/>
        <v>63</v>
      </c>
      <c r="C80" s="191" t="s">
        <v>635</v>
      </c>
      <c r="D80" s="304" t="s">
        <v>403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301"/>
    </row>
    <row r="81" spans="1:13" ht="18" customHeight="1">
      <c r="A81" s="301" t="str">
        <f t="shared" si="13"/>
        <v>NL</v>
      </c>
      <c r="B81" s="302">
        <f t="shared" si="14"/>
        <v>64</v>
      </c>
      <c r="C81" s="194" t="s">
        <v>924</v>
      </c>
      <c r="D81" s="304" t="s">
        <v>403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301"/>
    </row>
    <row r="82" spans="1:13" ht="18" customHeight="1">
      <c r="A82" s="301" t="str">
        <f t="shared" si="13"/>
        <v>NL</v>
      </c>
      <c r="B82" s="302">
        <f t="shared" si="14"/>
        <v>65</v>
      </c>
      <c r="C82" s="194" t="s">
        <v>922</v>
      </c>
      <c r="D82" s="304" t="s">
        <v>403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301"/>
    </row>
    <row r="83" spans="1:13" ht="18" customHeight="1">
      <c r="A83" s="301" t="str">
        <f t="shared" si="13"/>
        <v>NL</v>
      </c>
      <c r="B83" s="845">
        <f t="shared" si="14"/>
        <v>66</v>
      </c>
      <c r="C83" s="194" t="s">
        <v>671</v>
      </c>
      <c r="D83" s="304" t="s">
        <v>403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301"/>
    </row>
    <row r="84" spans="1:13" ht="18" customHeight="1">
      <c r="A84" s="301" t="str">
        <f t="shared" si="13"/>
        <v>NL</v>
      </c>
      <c r="B84" s="302">
        <f t="shared" si="14"/>
        <v>67</v>
      </c>
      <c r="C84" s="194" t="s">
        <v>1460</v>
      </c>
      <c r="D84" s="304" t="s">
        <v>403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301"/>
    </row>
    <row r="85" spans="1:13" ht="18" customHeight="1">
      <c r="A85" s="301" t="str">
        <f t="shared" si="13"/>
        <v>NL</v>
      </c>
      <c r="B85" s="302">
        <f t="shared" si="14"/>
        <v>68</v>
      </c>
      <c r="C85" s="194" t="s">
        <v>737</v>
      </c>
      <c r="D85" s="304" t="s">
        <v>403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301"/>
    </row>
    <row r="86" spans="1:13" ht="18" customHeight="1">
      <c r="A86" s="301" t="str">
        <f t="shared" si="13"/>
        <v>NL</v>
      </c>
      <c r="B86" s="302">
        <f t="shared" si="14"/>
        <v>69</v>
      </c>
      <c r="C86" s="194" t="s">
        <v>1391</v>
      </c>
      <c r="D86" s="304" t="s">
        <v>403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301"/>
    </row>
    <row r="87" spans="1:13" ht="18" customHeight="1">
      <c r="A87" s="301" t="str">
        <f t="shared" si="13"/>
        <v>NL</v>
      </c>
      <c r="B87" s="302">
        <f t="shared" si="14"/>
        <v>70</v>
      </c>
      <c r="C87" s="194" t="s">
        <v>676</v>
      </c>
      <c r="D87" s="304" t="s">
        <v>403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301"/>
    </row>
    <row r="88" spans="1:13" ht="18" customHeight="1">
      <c r="A88" s="301" t="str">
        <f t="shared" si="13"/>
        <v>NL</v>
      </c>
      <c r="B88" s="302">
        <f t="shared" si="14"/>
        <v>71</v>
      </c>
      <c r="C88" s="194" t="s">
        <v>677</v>
      </c>
      <c r="D88" s="304" t="s">
        <v>403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301"/>
    </row>
    <row r="89" spans="1:13" ht="18" customHeight="1">
      <c r="A89" s="301" t="str">
        <f t="shared" si="13"/>
        <v>NL</v>
      </c>
      <c r="B89" s="302">
        <f t="shared" si="14"/>
        <v>72</v>
      </c>
      <c r="C89" s="194" t="s">
        <v>792</v>
      </c>
      <c r="D89" s="304" t="s">
        <v>403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301"/>
    </row>
    <row r="90" spans="1:13" ht="18" customHeight="1">
      <c r="A90" s="301" t="str">
        <f t="shared" si="13"/>
        <v>NL</v>
      </c>
      <c r="B90" s="302">
        <f t="shared" si="14"/>
        <v>73</v>
      </c>
      <c r="C90" s="194" t="s">
        <v>735</v>
      </c>
      <c r="D90" s="304" t="s">
        <v>403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301"/>
    </row>
    <row r="91" spans="1:13" ht="18" customHeight="1">
      <c r="A91" s="301" t="str">
        <f t="shared" si="13"/>
        <v>NL</v>
      </c>
      <c r="B91" s="302">
        <f t="shared" si="14"/>
        <v>74</v>
      </c>
      <c r="C91" s="194" t="s">
        <v>750</v>
      </c>
      <c r="D91" s="304" t="s">
        <v>403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301"/>
    </row>
    <row r="92" spans="1:13" ht="18" customHeight="1">
      <c r="A92" s="301" t="str">
        <f t="shared" si="13"/>
        <v>NL</v>
      </c>
      <c r="B92" s="302">
        <f t="shared" si="14"/>
        <v>75</v>
      </c>
      <c r="C92" s="194" t="s">
        <v>1426</v>
      </c>
      <c r="D92" s="304" t="s">
        <v>403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301"/>
    </row>
    <row r="93" spans="1:13" ht="18" customHeight="1">
      <c r="A93" s="301" t="str">
        <f t="shared" si="13"/>
        <v>NL</v>
      </c>
      <c r="B93" s="302">
        <f t="shared" si="14"/>
        <v>76</v>
      </c>
      <c r="C93" s="194" t="s">
        <v>673</v>
      </c>
      <c r="D93" s="304" t="s">
        <v>403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301"/>
    </row>
    <row r="94" spans="1:13" ht="18" customHeight="1">
      <c r="A94" s="301" t="str">
        <f t="shared" si="13"/>
        <v>NL</v>
      </c>
      <c r="B94" s="302">
        <f t="shared" si="14"/>
        <v>77</v>
      </c>
      <c r="C94" s="194" t="s">
        <v>1407</v>
      </c>
      <c r="D94" s="304" t="s">
        <v>403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301"/>
    </row>
    <row r="95" spans="1:13" ht="18" customHeight="1">
      <c r="A95" s="301" t="str">
        <f t="shared" si="13"/>
        <v>NL</v>
      </c>
      <c r="B95" s="302">
        <f t="shared" si="14"/>
        <v>78</v>
      </c>
      <c r="C95" s="194" t="s">
        <v>1468</v>
      </c>
      <c r="D95" s="304" t="s">
        <v>403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301"/>
    </row>
    <row r="96" spans="1:13" ht="18" customHeight="1">
      <c r="A96" s="301" t="str">
        <f t="shared" si="13"/>
        <v>NL</v>
      </c>
      <c r="B96" s="302">
        <f t="shared" si="14"/>
        <v>79</v>
      </c>
      <c r="C96" s="194" t="s">
        <v>1462</v>
      </c>
      <c r="D96" s="304" t="s">
        <v>403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301"/>
    </row>
    <row r="97" spans="1:13" ht="18" customHeight="1">
      <c r="A97" s="301" t="str">
        <f t="shared" si="13"/>
        <v>NL</v>
      </c>
      <c r="B97" s="302">
        <f t="shared" si="14"/>
        <v>80</v>
      </c>
      <c r="C97" s="194" t="s">
        <v>1456</v>
      </c>
      <c r="D97" s="304" t="s">
        <v>403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301"/>
    </row>
    <row r="98" spans="1:13" ht="18" customHeight="1">
      <c r="A98" s="301" t="str">
        <f t="shared" si="13"/>
        <v>NL</v>
      </c>
      <c r="B98" s="302">
        <f t="shared" si="14"/>
        <v>81</v>
      </c>
      <c r="C98" s="305" t="s">
        <v>1368</v>
      </c>
      <c r="D98" s="304" t="s">
        <v>403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301"/>
    </row>
    <row r="99" spans="1:13" ht="18" customHeight="1">
      <c r="A99" s="301" t="str">
        <f t="shared" si="13"/>
        <v>NL</v>
      </c>
      <c r="B99" s="302">
        <f t="shared" si="14"/>
        <v>82</v>
      </c>
      <c r="C99" s="194" t="s">
        <v>1429</v>
      </c>
      <c r="D99" s="304" t="s">
        <v>403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301"/>
    </row>
    <row r="100" spans="1:13" ht="18" customHeight="1">
      <c r="A100" s="301" t="str">
        <f t="shared" si="13"/>
        <v>NL</v>
      </c>
      <c r="B100" s="302">
        <f t="shared" si="14"/>
        <v>83</v>
      </c>
      <c r="C100" s="194" t="s">
        <v>1423</v>
      </c>
      <c r="D100" s="304" t="s">
        <v>403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301"/>
    </row>
    <row r="101" spans="1:13" ht="18" customHeight="1">
      <c r="A101" s="301" t="str">
        <f t="shared" si="13"/>
        <v>NL</v>
      </c>
      <c r="B101" s="302">
        <f t="shared" si="14"/>
        <v>84</v>
      </c>
      <c r="C101" s="194" t="s">
        <v>1401</v>
      </c>
      <c r="D101" s="304" t="s">
        <v>403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301"/>
    </row>
    <row r="102" spans="1:13" ht="18" customHeight="1">
      <c r="A102" s="301" t="str">
        <f t="shared" si="13"/>
        <v>NL</v>
      </c>
      <c r="B102" s="302">
        <f t="shared" si="14"/>
        <v>85</v>
      </c>
      <c r="C102" s="194" t="s">
        <v>1410</v>
      </c>
      <c r="D102" s="304" t="s">
        <v>403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301"/>
    </row>
    <row r="103" spans="1:13" ht="18" customHeight="1">
      <c r="A103" s="301" t="str">
        <f t="shared" si="13"/>
        <v>NL</v>
      </c>
      <c r="B103" s="845">
        <f t="shared" si="14"/>
        <v>86</v>
      </c>
      <c r="C103" s="194" t="s">
        <v>1457</v>
      </c>
      <c r="D103" s="304" t="s">
        <v>403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301"/>
    </row>
    <row r="104" spans="1:13" ht="18" customHeight="1">
      <c r="A104" s="301" t="str">
        <f t="shared" si="13"/>
        <v>NL</v>
      </c>
      <c r="B104" s="302">
        <f t="shared" si="14"/>
        <v>87</v>
      </c>
      <c r="C104" s="194" t="s">
        <v>1411</v>
      </c>
      <c r="D104" s="304" t="s">
        <v>403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301"/>
    </row>
    <row r="105" spans="1:13" ht="18" customHeight="1">
      <c r="A105" s="301" t="str">
        <f t="shared" si="13"/>
        <v>NL</v>
      </c>
      <c r="B105" s="302">
        <f t="shared" si="14"/>
        <v>88</v>
      </c>
      <c r="C105" s="191" t="s">
        <v>1377</v>
      </c>
      <c r="D105" s="304" t="s">
        <v>403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301"/>
    </row>
    <row r="106" spans="1:13" ht="18" customHeight="1">
      <c r="A106" s="301" t="str">
        <f t="shared" si="13"/>
        <v>NL</v>
      </c>
      <c r="B106" s="302">
        <f t="shared" si="14"/>
        <v>89</v>
      </c>
      <c r="C106" s="194" t="s">
        <v>1431</v>
      </c>
      <c r="D106" s="304" t="s">
        <v>403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301"/>
    </row>
    <row r="107" spans="1:13" ht="18" customHeight="1">
      <c r="A107" s="301" t="str">
        <f t="shared" si="13"/>
        <v>NL</v>
      </c>
      <c r="B107" s="302">
        <f t="shared" si="14"/>
        <v>90</v>
      </c>
      <c r="C107" s="194" t="s">
        <v>736</v>
      </c>
      <c r="D107" s="304" t="s">
        <v>403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301"/>
    </row>
    <row r="108" spans="1:13" ht="18" customHeight="1">
      <c r="A108" s="301" t="str">
        <f t="shared" si="13"/>
        <v>NL</v>
      </c>
      <c r="B108" s="302">
        <f t="shared" si="14"/>
        <v>91</v>
      </c>
      <c r="C108" s="194" t="s">
        <v>1388</v>
      </c>
      <c r="D108" s="304" t="s">
        <v>403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301"/>
    </row>
    <row r="109" spans="1:13" ht="18" customHeight="1">
      <c r="A109" s="301" t="str">
        <f t="shared" si="13"/>
        <v>NL</v>
      </c>
      <c r="B109" s="302">
        <f t="shared" si="14"/>
        <v>92</v>
      </c>
      <c r="C109" s="194" t="s">
        <v>1448</v>
      </c>
      <c r="D109" s="304" t="s">
        <v>403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301"/>
    </row>
    <row r="110" spans="1:13" ht="18" customHeight="1">
      <c r="A110" s="301" t="str">
        <f t="shared" si="13"/>
        <v>NL</v>
      </c>
      <c r="B110" s="302">
        <f t="shared" si="14"/>
        <v>93</v>
      </c>
      <c r="C110" s="191" t="s">
        <v>1378</v>
      </c>
      <c r="D110" s="304" t="s">
        <v>403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301"/>
    </row>
    <row r="111" spans="1:13" ht="18" customHeight="1">
      <c r="A111" s="301" t="str">
        <f t="shared" si="13"/>
        <v>NL</v>
      </c>
      <c r="B111" s="302">
        <f t="shared" si="14"/>
        <v>94</v>
      </c>
      <c r="C111" s="194" t="s">
        <v>1464</v>
      </c>
      <c r="D111" s="304" t="s">
        <v>403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301"/>
    </row>
    <row r="112" spans="1:13" ht="18" customHeight="1">
      <c r="A112" s="301" t="str">
        <f t="shared" si="13"/>
        <v>NL</v>
      </c>
      <c r="B112" s="302">
        <f t="shared" si="14"/>
        <v>95</v>
      </c>
      <c r="C112" s="191" t="s">
        <v>1379</v>
      </c>
      <c r="D112" s="304" t="s">
        <v>403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301"/>
    </row>
    <row r="113" spans="1:13" ht="18" customHeight="1">
      <c r="A113" s="301" t="str">
        <f t="shared" si="13"/>
        <v>NL</v>
      </c>
      <c r="B113" s="302">
        <f t="shared" si="14"/>
        <v>96</v>
      </c>
      <c r="C113" s="194" t="s">
        <v>748</v>
      </c>
      <c r="D113" s="304" t="s">
        <v>403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301"/>
    </row>
    <row r="114" spans="1:13" ht="18" customHeight="1">
      <c r="A114" s="301" t="str">
        <f t="shared" si="13"/>
        <v>NL</v>
      </c>
      <c r="B114" s="302">
        <f t="shared" si="14"/>
        <v>97</v>
      </c>
      <c r="C114" s="194" t="s">
        <v>1408</v>
      </c>
      <c r="D114" s="304" t="s">
        <v>403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301"/>
    </row>
    <row r="115" spans="1:13" ht="18" customHeight="1">
      <c r="A115" s="301" t="str">
        <f t="shared" si="13"/>
        <v>NL</v>
      </c>
      <c r="B115" s="302">
        <f t="shared" si="14"/>
        <v>98</v>
      </c>
      <c r="C115" s="194" t="s">
        <v>1450</v>
      </c>
      <c r="D115" s="304" t="s">
        <v>403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301"/>
    </row>
    <row r="116" spans="1:13" ht="18" customHeight="1">
      <c r="A116" s="301" t="str">
        <f t="shared" si="13"/>
        <v>NL</v>
      </c>
      <c r="B116" s="302">
        <f t="shared" si="14"/>
        <v>99</v>
      </c>
      <c r="C116" s="194" t="s">
        <v>1405</v>
      </c>
      <c r="D116" s="304" t="s">
        <v>403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301"/>
    </row>
    <row r="117" spans="1:13" ht="18" customHeight="1">
      <c r="A117" s="301" t="str">
        <f t="shared" si="13"/>
        <v>NL</v>
      </c>
      <c r="B117" s="302">
        <f t="shared" si="14"/>
        <v>100</v>
      </c>
      <c r="C117" s="194" t="s">
        <v>1409</v>
      </c>
      <c r="D117" s="304" t="s">
        <v>403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301"/>
    </row>
    <row r="118" spans="1:13" ht="18" customHeight="1">
      <c r="A118" s="301" t="str">
        <f t="shared" si="13"/>
        <v>NL</v>
      </c>
      <c r="B118" s="302">
        <f t="shared" si="14"/>
        <v>101</v>
      </c>
      <c r="C118" s="191" t="s">
        <v>1381</v>
      </c>
      <c r="D118" s="304" t="s">
        <v>403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301"/>
    </row>
    <row r="119" spans="1:13" ht="18" customHeight="1">
      <c r="A119" s="301" t="str">
        <f t="shared" si="13"/>
        <v>NL</v>
      </c>
      <c r="B119" s="302">
        <f t="shared" si="14"/>
        <v>102</v>
      </c>
      <c r="C119" s="194" t="s">
        <v>1443</v>
      </c>
      <c r="D119" s="304" t="s">
        <v>403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301"/>
    </row>
    <row r="120" spans="1:13" ht="18" customHeight="1">
      <c r="A120" s="301" t="str">
        <f t="shared" si="13"/>
        <v>NL</v>
      </c>
      <c r="B120" s="302">
        <f t="shared" si="14"/>
        <v>103</v>
      </c>
      <c r="C120" s="194" t="s">
        <v>1386</v>
      </c>
      <c r="D120" s="304" t="s">
        <v>403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301"/>
    </row>
    <row r="121" spans="1:13" ht="18" customHeight="1">
      <c r="A121" s="301" t="str">
        <f t="shared" si="13"/>
        <v>NL</v>
      </c>
      <c r="B121" s="302">
        <f t="shared" si="14"/>
        <v>104</v>
      </c>
      <c r="C121" s="194" t="s">
        <v>1416</v>
      </c>
      <c r="D121" s="304" t="s">
        <v>403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301"/>
    </row>
    <row r="122" spans="1:13" ht="18" customHeight="1">
      <c r="A122" s="301" t="str">
        <f t="shared" si="13"/>
        <v>NL</v>
      </c>
      <c r="B122" s="302">
        <f t="shared" si="14"/>
        <v>105</v>
      </c>
      <c r="C122" s="194" t="s">
        <v>1389</v>
      </c>
      <c r="D122" s="304" t="s">
        <v>403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301"/>
    </row>
    <row r="123" spans="1:13" ht="18" customHeight="1">
      <c r="A123" s="301" t="str">
        <f t="shared" si="13"/>
        <v>NL</v>
      </c>
      <c r="B123" s="302">
        <f t="shared" si="14"/>
        <v>106</v>
      </c>
      <c r="C123" s="194" t="s">
        <v>1449</v>
      </c>
      <c r="D123" s="304" t="s">
        <v>403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301"/>
    </row>
    <row r="124" spans="1:13" ht="18" customHeight="1">
      <c r="A124" s="301" t="str">
        <f t="shared" si="13"/>
        <v>NL</v>
      </c>
      <c r="B124" s="302">
        <f t="shared" si="14"/>
        <v>107</v>
      </c>
      <c r="C124" s="194" t="s">
        <v>1459</v>
      </c>
      <c r="D124" s="304" t="s">
        <v>403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301"/>
    </row>
    <row r="125" spans="1:13" ht="18" customHeight="1">
      <c r="A125" s="301" t="str">
        <f t="shared" si="13"/>
        <v>NL</v>
      </c>
      <c r="B125" s="302">
        <f t="shared" si="14"/>
        <v>108</v>
      </c>
      <c r="C125" s="194" t="s">
        <v>1455</v>
      </c>
      <c r="D125" s="304" t="s">
        <v>403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301"/>
    </row>
    <row r="126" spans="1:13" ht="18" customHeight="1">
      <c r="A126" s="301" t="str">
        <f t="shared" si="13"/>
        <v>NL</v>
      </c>
      <c r="B126" s="302">
        <f t="shared" si="14"/>
        <v>109</v>
      </c>
      <c r="C126" s="191" t="s">
        <v>1380</v>
      </c>
      <c r="D126" s="304" t="s">
        <v>403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301"/>
    </row>
    <row r="127" spans="1:13" ht="18" customHeight="1">
      <c r="A127" s="301" t="str">
        <f t="shared" si="13"/>
        <v>NL</v>
      </c>
      <c r="B127" s="302">
        <f t="shared" si="14"/>
        <v>110</v>
      </c>
      <c r="C127" s="194" t="s">
        <v>1403</v>
      </c>
      <c r="D127" s="304" t="s">
        <v>403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301"/>
    </row>
    <row r="128" spans="1:13" ht="18" customHeight="1">
      <c r="A128" s="301" t="str">
        <f t="shared" si="13"/>
        <v>NL</v>
      </c>
      <c r="B128" s="302">
        <f t="shared" si="14"/>
        <v>111</v>
      </c>
      <c r="C128" s="194" t="s">
        <v>1444</v>
      </c>
      <c r="D128" s="304" t="s">
        <v>403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301"/>
    </row>
    <row r="129" spans="1:13" ht="18" customHeight="1">
      <c r="A129" s="301" t="str">
        <f t="shared" si="13"/>
        <v>NL</v>
      </c>
      <c r="B129" s="302">
        <f t="shared" si="14"/>
        <v>112</v>
      </c>
      <c r="C129" s="194" t="s">
        <v>1451</v>
      </c>
      <c r="D129" s="304" t="s">
        <v>403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301"/>
    </row>
    <row r="130" spans="1:13" ht="18" customHeight="1">
      <c r="A130" s="301" t="str">
        <f t="shared" si="13"/>
        <v>NL</v>
      </c>
      <c r="B130" s="302">
        <f t="shared" si="14"/>
        <v>113</v>
      </c>
      <c r="C130" s="194" t="s">
        <v>1414</v>
      </c>
      <c r="D130" s="304" t="s">
        <v>403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301"/>
    </row>
    <row r="131" spans="1:13" ht="18" customHeight="1">
      <c r="A131" s="301" t="str">
        <f t="shared" si="13"/>
        <v>NL</v>
      </c>
      <c r="B131" s="302">
        <f t="shared" si="14"/>
        <v>114</v>
      </c>
      <c r="C131" s="194" t="s">
        <v>1434</v>
      </c>
      <c r="D131" s="304" t="s">
        <v>403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301"/>
    </row>
    <row r="132" spans="1:13" ht="18" customHeight="1">
      <c r="A132" s="301" t="str">
        <f t="shared" si="13"/>
        <v>NL</v>
      </c>
      <c r="B132" s="302">
        <f t="shared" si="14"/>
        <v>115</v>
      </c>
      <c r="C132" s="194" t="s">
        <v>1432</v>
      </c>
      <c r="D132" s="304" t="s">
        <v>403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301"/>
    </row>
    <row r="133" spans="1:13" ht="18" customHeight="1">
      <c r="A133" s="301" t="str">
        <f t="shared" si="13"/>
        <v>NL</v>
      </c>
      <c r="B133" s="302">
        <f t="shared" si="14"/>
        <v>116</v>
      </c>
      <c r="C133" s="194" t="s">
        <v>1390</v>
      </c>
      <c r="D133" s="304" t="s">
        <v>403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301"/>
    </row>
    <row r="134" spans="1:13" ht="18" customHeight="1">
      <c r="A134" s="301" t="str">
        <f t="shared" si="13"/>
        <v>NL</v>
      </c>
      <c r="B134" s="302">
        <f t="shared" si="14"/>
        <v>117</v>
      </c>
      <c r="C134" s="194" t="s">
        <v>1454</v>
      </c>
      <c r="D134" s="304" t="s">
        <v>403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301"/>
    </row>
    <row r="135" spans="1:13" ht="18" customHeight="1">
      <c r="A135" s="301" t="str">
        <f t="shared" si="13"/>
        <v>NL</v>
      </c>
      <c r="B135" s="302">
        <f t="shared" si="14"/>
        <v>118</v>
      </c>
      <c r="C135" s="194" t="s">
        <v>1404</v>
      </c>
      <c r="D135" s="304" t="s">
        <v>403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301"/>
    </row>
    <row r="136" spans="1:13" ht="18" customHeight="1">
      <c r="A136" s="301" t="str">
        <f t="shared" si="13"/>
        <v>NL</v>
      </c>
      <c r="B136" s="302">
        <f t="shared" si="14"/>
        <v>119</v>
      </c>
      <c r="C136" s="194" t="s">
        <v>1392</v>
      </c>
      <c r="D136" s="304" t="s">
        <v>403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301"/>
    </row>
    <row r="137" spans="1:13" ht="18" customHeight="1">
      <c r="A137" s="301" t="str">
        <f t="shared" si="13"/>
        <v>NL</v>
      </c>
      <c r="B137" s="302">
        <f t="shared" si="14"/>
        <v>120</v>
      </c>
      <c r="C137" s="194" t="s">
        <v>1446</v>
      </c>
      <c r="D137" s="304" t="s">
        <v>403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301"/>
    </row>
    <row r="138" spans="1:13" ht="18" customHeight="1">
      <c r="A138" s="301" t="str">
        <f t="shared" ref="A138:A201" si="17">IF(B138&lt;&gt;"","NL","")</f>
        <v>NL</v>
      </c>
      <c r="B138" s="845">
        <f t="shared" ref="B138:B201" si="18">IF(C138&lt;&gt;"",B137+1,"")</f>
        <v>121</v>
      </c>
      <c r="C138" s="305" t="s">
        <v>1370</v>
      </c>
      <c r="D138" s="304" t="s">
        <v>403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301"/>
    </row>
    <row r="139" spans="1:13" ht="18" customHeight="1">
      <c r="A139" s="301" t="str">
        <f t="shared" si="17"/>
        <v>NL</v>
      </c>
      <c r="B139" s="302">
        <f t="shared" si="18"/>
        <v>122</v>
      </c>
      <c r="C139" s="194" t="s">
        <v>1453</v>
      </c>
      <c r="D139" s="304" t="s">
        <v>403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301"/>
    </row>
    <row r="140" spans="1:13" ht="18" customHeight="1">
      <c r="A140" s="301" t="str">
        <f t="shared" si="17"/>
        <v>NL</v>
      </c>
      <c r="B140" s="845">
        <f t="shared" si="18"/>
        <v>123</v>
      </c>
      <c r="C140" s="194" t="s">
        <v>1433</v>
      </c>
      <c r="D140" s="304" t="s">
        <v>403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301"/>
    </row>
    <row r="141" spans="1:13" ht="18" customHeight="1">
      <c r="A141" s="301" t="str">
        <f t="shared" si="17"/>
        <v>NL</v>
      </c>
      <c r="B141" s="845">
        <f t="shared" si="18"/>
        <v>124</v>
      </c>
      <c r="C141" s="194" t="s">
        <v>1466</v>
      </c>
      <c r="D141" s="304" t="s">
        <v>403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301"/>
    </row>
    <row r="142" spans="1:13" ht="18" customHeight="1">
      <c r="A142" s="301" t="str">
        <f t="shared" si="17"/>
        <v>NL</v>
      </c>
      <c r="B142" s="845">
        <f t="shared" si="18"/>
        <v>125</v>
      </c>
      <c r="C142" s="194" t="s">
        <v>1417</v>
      </c>
      <c r="D142" s="304" t="s">
        <v>403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301"/>
    </row>
    <row r="143" spans="1:13" ht="18" customHeight="1">
      <c r="A143" s="301" t="str">
        <f t="shared" si="17"/>
        <v>NL</v>
      </c>
      <c r="B143" s="845">
        <f t="shared" si="18"/>
        <v>126</v>
      </c>
      <c r="C143" s="194" t="s">
        <v>1470</v>
      </c>
      <c r="D143" s="304" t="s">
        <v>403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301"/>
    </row>
    <row r="144" spans="1:13" ht="18" customHeight="1">
      <c r="A144" s="301" t="str">
        <f t="shared" si="17"/>
        <v>NL</v>
      </c>
      <c r="B144" s="845">
        <f t="shared" si="18"/>
        <v>127</v>
      </c>
      <c r="C144" s="194" t="s">
        <v>1458</v>
      </c>
      <c r="D144" s="304" t="s">
        <v>403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301"/>
    </row>
    <row r="145" spans="1:13" ht="18" customHeight="1">
      <c r="A145" s="301" t="str">
        <f t="shared" si="17"/>
        <v>NL</v>
      </c>
      <c r="B145" s="845">
        <f t="shared" si="18"/>
        <v>128</v>
      </c>
      <c r="C145" s="194" t="s">
        <v>1452</v>
      </c>
      <c r="D145" s="304" t="s">
        <v>403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301"/>
    </row>
    <row r="146" spans="1:13" ht="18" customHeight="1">
      <c r="A146" s="301" t="str">
        <f t="shared" si="17"/>
        <v>NL</v>
      </c>
      <c r="B146" s="845">
        <f t="shared" si="18"/>
        <v>129</v>
      </c>
      <c r="C146" s="194" t="s">
        <v>1393</v>
      </c>
      <c r="D146" s="304" t="s">
        <v>403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301"/>
    </row>
    <row r="147" spans="1:13" ht="18" customHeight="1">
      <c r="A147" s="301" t="str">
        <f t="shared" si="17"/>
        <v>NL</v>
      </c>
      <c r="B147" s="845">
        <f t="shared" si="18"/>
        <v>130</v>
      </c>
      <c r="C147" s="194" t="s">
        <v>1469</v>
      </c>
      <c r="D147" s="304" t="s">
        <v>403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301"/>
    </row>
    <row r="148" spans="1:13" ht="18" customHeight="1">
      <c r="A148" s="301" t="str">
        <f t="shared" si="17"/>
        <v>NL</v>
      </c>
      <c r="B148" s="845">
        <f t="shared" si="18"/>
        <v>131</v>
      </c>
      <c r="C148" s="305" t="s">
        <v>1371</v>
      </c>
      <c r="D148" s="304" t="s">
        <v>403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301"/>
    </row>
    <row r="149" spans="1:13" ht="18" customHeight="1">
      <c r="A149" s="301" t="str">
        <f t="shared" si="17"/>
        <v>NL</v>
      </c>
      <c r="B149" s="845">
        <f t="shared" si="18"/>
        <v>132</v>
      </c>
      <c r="C149" s="194" t="s">
        <v>1412</v>
      </c>
      <c r="D149" s="304" t="s">
        <v>403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301"/>
    </row>
    <row r="150" spans="1:13" ht="18" customHeight="1">
      <c r="A150" s="301" t="str">
        <f t="shared" si="17"/>
        <v>NL</v>
      </c>
      <c r="B150" s="845">
        <f t="shared" si="18"/>
        <v>133</v>
      </c>
      <c r="C150" s="194" t="s">
        <v>1435</v>
      </c>
      <c r="D150" s="304" t="s">
        <v>403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301"/>
    </row>
    <row r="151" spans="1:13" ht="18" customHeight="1">
      <c r="A151" s="301" t="str">
        <f t="shared" si="17"/>
        <v>NL</v>
      </c>
      <c r="B151" s="845">
        <f t="shared" si="18"/>
        <v>134</v>
      </c>
      <c r="C151" s="194" t="s">
        <v>1394</v>
      </c>
      <c r="D151" s="304" t="s">
        <v>403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301"/>
    </row>
    <row r="152" spans="1:13" ht="18" customHeight="1">
      <c r="A152" s="301" t="str">
        <f t="shared" si="17"/>
        <v>NL</v>
      </c>
      <c r="B152" s="845">
        <f t="shared" si="18"/>
        <v>135</v>
      </c>
      <c r="C152" s="194" t="s">
        <v>1402</v>
      </c>
      <c r="D152" s="304" t="s">
        <v>403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301"/>
    </row>
    <row r="153" spans="1:13" ht="18" customHeight="1">
      <c r="A153" s="301" t="str">
        <f t="shared" si="17"/>
        <v>NL</v>
      </c>
      <c r="B153" s="845">
        <f t="shared" si="18"/>
        <v>136</v>
      </c>
      <c r="C153" s="191" t="s">
        <v>1372</v>
      </c>
      <c r="D153" s="304" t="s">
        <v>403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301"/>
    </row>
    <row r="154" spans="1:13" ht="18" customHeight="1">
      <c r="A154" s="301" t="str">
        <f t="shared" si="17"/>
        <v>NL</v>
      </c>
      <c r="B154" s="845">
        <f t="shared" si="18"/>
        <v>137</v>
      </c>
      <c r="C154" s="194" t="s">
        <v>1382</v>
      </c>
      <c r="D154" s="304" t="s">
        <v>403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301"/>
    </row>
    <row r="155" spans="1:13" ht="18" customHeight="1">
      <c r="A155" s="301" t="str">
        <f t="shared" si="17"/>
        <v>NL</v>
      </c>
      <c r="B155" s="845">
        <f t="shared" si="18"/>
        <v>138</v>
      </c>
      <c r="C155" s="194" t="s">
        <v>1424</v>
      </c>
      <c r="D155" s="304" t="s">
        <v>403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301"/>
    </row>
    <row r="156" spans="1:13" ht="18" customHeight="1">
      <c r="A156" s="301" t="str">
        <f t="shared" si="17"/>
        <v>NL</v>
      </c>
      <c r="B156" s="845">
        <f t="shared" si="18"/>
        <v>139</v>
      </c>
      <c r="C156" s="194" t="s">
        <v>1440</v>
      </c>
      <c r="D156" s="304" t="s">
        <v>403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301"/>
    </row>
    <row r="157" spans="1:13" ht="18" customHeight="1">
      <c r="A157" s="301" t="str">
        <f t="shared" si="17"/>
        <v>NL</v>
      </c>
      <c r="B157" s="845">
        <f t="shared" si="18"/>
        <v>140</v>
      </c>
      <c r="C157" s="194" t="s">
        <v>1437</v>
      </c>
      <c r="D157" s="304" t="s">
        <v>403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301"/>
    </row>
    <row r="158" spans="1:13" ht="18" customHeight="1">
      <c r="A158" s="301" t="str">
        <f t="shared" si="17"/>
        <v>NL</v>
      </c>
      <c r="B158" s="845">
        <f t="shared" si="18"/>
        <v>141</v>
      </c>
      <c r="C158" s="194" t="s">
        <v>1438</v>
      </c>
      <c r="D158" s="304" t="s">
        <v>403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301"/>
    </row>
    <row r="159" spans="1:13" ht="18" customHeight="1">
      <c r="A159" s="301" t="str">
        <f t="shared" si="17"/>
        <v>NL</v>
      </c>
      <c r="B159" s="845">
        <f t="shared" si="18"/>
        <v>142</v>
      </c>
      <c r="C159" s="194" t="s">
        <v>1395</v>
      </c>
      <c r="D159" s="304" t="s">
        <v>403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301"/>
    </row>
    <row r="160" spans="1:13" ht="18" customHeight="1">
      <c r="A160" s="301" t="str">
        <f t="shared" si="17"/>
        <v>NL</v>
      </c>
      <c r="B160" s="845">
        <f t="shared" si="18"/>
        <v>143</v>
      </c>
      <c r="C160" s="194" t="s">
        <v>1467</v>
      </c>
      <c r="D160" s="304" t="s">
        <v>403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301"/>
    </row>
    <row r="161" spans="1:13" ht="18" customHeight="1">
      <c r="A161" s="301" t="str">
        <f t="shared" si="17"/>
        <v>NL</v>
      </c>
      <c r="B161" s="845">
        <f t="shared" si="18"/>
        <v>144</v>
      </c>
      <c r="C161" s="194" t="s">
        <v>1465</v>
      </c>
      <c r="D161" s="304" t="s">
        <v>403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301"/>
    </row>
    <row r="162" spans="1:13" ht="18" customHeight="1">
      <c r="A162" s="301" t="str">
        <f t="shared" si="17"/>
        <v>NL</v>
      </c>
      <c r="B162" s="845">
        <f t="shared" si="18"/>
        <v>145</v>
      </c>
      <c r="C162" s="194" t="s">
        <v>1415</v>
      </c>
      <c r="D162" s="304" t="s">
        <v>403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301"/>
    </row>
    <row r="163" spans="1:13" ht="18" customHeight="1">
      <c r="A163" s="301" t="str">
        <f t="shared" si="17"/>
        <v>NL</v>
      </c>
      <c r="B163" s="845">
        <f t="shared" si="18"/>
        <v>146</v>
      </c>
      <c r="C163" s="194" t="s">
        <v>1442</v>
      </c>
      <c r="D163" s="304" t="s">
        <v>403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301"/>
    </row>
    <row r="164" spans="1:13" ht="18" customHeight="1">
      <c r="A164" s="301" t="str">
        <f t="shared" si="17"/>
        <v>NL</v>
      </c>
      <c r="B164" s="845">
        <f t="shared" si="18"/>
        <v>147</v>
      </c>
      <c r="C164" s="194" t="s">
        <v>1398</v>
      </c>
      <c r="D164" s="304" t="s">
        <v>403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301"/>
    </row>
    <row r="165" spans="1:13" ht="18" customHeight="1">
      <c r="A165" s="301" t="str">
        <f t="shared" si="17"/>
        <v>NL</v>
      </c>
      <c r="B165" s="845">
        <f t="shared" si="18"/>
        <v>148</v>
      </c>
      <c r="C165" s="191" t="s">
        <v>1375</v>
      </c>
      <c r="D165" s="304" t="s">
        <v>403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301"/>
    </row>
    <row r="166" spans="1:13" ht="18" customHeight="1">
      <c r="A166" s="301" t="str">
        <f t="shared" si="17"/>
        <v>NL</v>
      </c>
      <c r="B166" s="845">
        <f t="shared" si="18"/>
        <v>149</v>
      </c>
      <c r="C166" s="194" t="s">
        <v>1420</v>
      </c>
      <c r="D166" s="304" t="s">
        <v>403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301"/>
    </row>
    <row r="167" spans="1:13" ht="18" customHeight="1">
      <c r="A167" s="301" t="str">
        <f t="shared" si="17"/>
        <v>NL</v>
      </c>
      <c r="B167" s="845">
        <f t="shared" si="18"/>
        <v>150</v>
      </c>
      <c r="C167" s="194" t="s">
        <v>1396</v>
      </c>
      <c r="D167" s="304" t="s">
        <v>403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301"/>
    </row>
    <row r="168" spans="1:13" ht="18" customHeight="1">
      <c r="A168" s="301" t="str">
        <f t="shared" si="17"/>
        <v>NL</v>
      </c>
      <c r="B168" s="845">
        <f t="shared" si="18"/>
        <v>151</v>
      </c>
      <c r="C168" s="194" t="s">
        <v>1427</v>
      </c>
      <c r="D168" s="304" t="s">
        <v>403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301"/>
    </row>
    <row r="169" spans="1:13" ht="18" customHeight="1">
      <c r="A169" s="301" t="str">
        <f t="shared" si="17"/>
        <v>NL</v>
      </c>
      <c r="B169" s="845">
        <f t="shared" si="18"/>
        <v>152</v>
      </c>
      <c r="C169" s="191" t="s">
        <v>1373</v>
      </c>
      <c r="D169" s="304" t="s">
        <v>403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301"/>
    </row>
    <row r="170" spans="1:13" ht="18" customHeight="1">
      <c r="A170" s="301" t="str">
        <f t="shared" si="17"/>
        <v>NL</v>
      </c>
      <c r="B170" s="845">
        <f t="shared" si="18"/>
        <v>153</v>
      </c>
      <c r="C170" s="191" t="s">
        <v>1367</v>
      </c>
      <c r="D170" s="304" t="s">
        <v>403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301"/>
    </row>
    <row r="171" spans="1:13" ht="18" customHeight="1">
      <c r="A171" s="301" t="str">
        <f t="shared" si="17"/>
        <v>NL</v>
      </c>
      <c r="B171" s="845">
        <f t="shared" si="18"/>
        <v>154</v>
      </c>
      <c r="C171" s="194" t="s">
        <v>1413</v>
      </c>
      <c r="D171" s="304" t="s">
        <v>403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301"/>
    </row>
    <row r="172" spans="1:13" ht="18" customHeight="1">
      <c r="A172" s="301" t="str">
        <f t="shared" si="17"/>
        <v>NL</v>
      </c>
      <c r="B172" s="845">
        <f t="shared" si="18"/>
        <v>155</v>
      </c>
      <c r="C172" s="194" t="s">
        <v>1421</v>
      </c>
      <c r="D172" s="304" t="s">
        <v>403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301"/>
    </row>
    <row r="173" spans="1:13" ht="18" customHeight="1">
      <c r="A173" s="301" t="str">
        <f t="shared" si="17"/>
        <v>NL</v>
      </c>
      <c r="B173" s="845">
        <f t="shared" si="18"/>
        <v>156</v>
      </c>
      <c r="C173" s="305" t="s">
        <v>1369</v>
      </c>
      <c r="D173" s="304" t="s">
        <v>403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301"/>
    </row>
    <row r="174" spans="1:13" ht="18" customHeight="1">
      <c r="A174" s="301" t="str">
        <f t="shared" si="17"/>
        <v>NL</v>
      </c>
      <c r="B174" s="845">
        <f t="shared" si="18"/>
        <v>157</v>
      </c>
      <c r="C174" s="194" t="s">
        <v>1419</v>
      </c>
      <c r="D174" s="304" t="s">
        <v>403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301"/>
    </row>
    <row r="175" spans="1:13" ht="18" customHeight="1">
      <c r="A175" s="301" t="str">
        <f t="shared" si="17"/>
        <v>NL</v>
      </c>
      <c r="B175" s="845">
        <f t="shared" si="18"/>
        <v>158</v>
      </c>
      <c r="C175" s="194" t="s">
        <v>1441</v>
      </c>
      <c r="D175" s="304" t="s">
        <v>403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301"/>
    </row>
    <row r="176" spans="1:13" ht="18" customHeight="1">
      <c r="A176" s="301" t="str">
        <f t="shared" si="17"/>
        <v>NL</v>
      </c>
      <c r="B176" s="845">
        <f t="shared" si="18"/>
        <v>159</v>
      </c>
      <c r="C176" s="194" t="s">
        <v>1399</v>
      </c>
      <c r="D176" s="304" t="s">
        <v>403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301"/>
    </row>
    <row r="177" spans="1:13" ht="18" customHeight="1">
      <c r="A177" s="301" t="str">
        <f t="shared" si="17"/>
        <v>NL</v>
      </c>
      <c r="B177" s="845">
        <f t="shared" si="18"/>
        <v>160</v>
      </c>
      <c r="C177" s="194" t="s">
        <v>1439</v>
      </c>
      <c r="D177" s="304" t="s">
        <v>403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301"/>
    </row>
    <row r="178" spans="1:13" ht="18" customHeight="1">
      <c r="A178" s="301" t="str">
        <f t="shared" si="17"/>
        <v>NL</v>
      </c>
      <c r="B178" s="845">
        <f t="shared" si="18"/>
        <v>161</v>
      </c>
      <c r="C178" s="191" t="s">
        <v>1376</v>
      </c>
      <c r="D178" s="304" t="s">
        <v>403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301"/>
    </row>
    <row r="179" spans="1:13" ht="18" customHeight="1">
      <c r="A179" s="301" t="str">
        <f t="shared" si="17"/>
        <v>NL</v>
      </c>
      <c r="B179" s="845">
        <f t="shared" si="18"/>
        <v>162</v>
      </c>
      <c r="C179" s="194" t="s">
        <v>1447</v>
      </c>
      <c r="D179" s="304" t="s">
        <v>403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301"/>
    </row>
    <row r="180" spans="1:13" ht="18" customHeight="1">
      <c r="A180" s="301" t="str">
        <f t="shared" si="17"/>
        <v>NL</v>
      </c>
      <c r="B180" s="845">
        <f t="shared" si="18"/>
        <v>163</v>
      </c>
      <c r="C180" s="194" t="s">
        <v>1383</v>
      </c>
      <c r="D180" s="304" t="s">
        <v>403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301"/>
    </row>
    <row r="181" spans="1:13" ht="18" customHeight="1">
      <c r="A181" s="301" t="str">
        <f t="shared" si="17"/>
        <v>NL</v>
      </c>
      <c r="B181" s="845">
        <f t="shared" si="18"/>
        <v>164</v>
      </c>
      <c r="C181" s="194" t="s">
        <v>1430</v>
      </c>
      <c r="D181" s="304" t="s">
        <v>403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301"/>
    </row>
    <row r="182" spans="1:13" ht="18" customHeight="1">
      <c r="A182" s="301" t="str">
        <f t="shared" si="17"/>
        <v>NL</v>
      </c>
      <c r="B182" s="845">
        <f t="shared" si="18"/>
        <v>165</v>
      </c>
      <c r="C182" s="194" t="s">
        <v>1422</v>
      </c>
      <c r="D182" s="304" t="s">
        <v>403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301"/>
    </row>
    <row r="183" spans="1:13" ht="18" customHeight="1">
      <c r="A183" s="301" t="str">
        <f t="shared" si="17"/>
        <v>NL</v>
      </c>
      <c r="B183" s="845">
        <f t="shared" si="18"/>
        <v>166</v>
      </c>
      <c r="C183" s="194" t="s">
        <v>1397</v>
      </c>
      <c r="D183" s="304" t="s">
        <v>403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301"/>
    </row>
    <row r="184" spans="1:13" ht="18" customHeight="1">
      <c r="A184" s="301" t="str">
        <f t="shared" si="17"/>
        <v>NL</v>
      </c>
      <c r="B184" s="845">
        <f t="shared" si="18"/>
        <v>167</v>
      </c>
      <c r="C184" s="194" t="s">
        <v>1400</v>
      </c>
      <c r="D184" s="304" t="s">
        <v>403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301"/>
    </row>
    <row r="185" spans="1:13" ht="18" customHeight="1">
      <c r="A185" s="301" t="str">
        <f t="shared" si="17"/>
        <v>NL</v>
      </c>
      <c r="B185" s="845">
        <f t="shared" si="18"/>
        <v>168</v>
      </c>
      <c r="C185" s="191" t="s">
        <v>1374</v>
      </c>
      <c r="D185" s="304" t="s">
        <v>403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301"/>
    </row>
    <row r="186" spans="1:13" ht="18" customHeight="1">
      <c r="A186" s="301" t="str">
        <f t="shared" si="17"/>
        <v>NL</v>
      </c>
      <c r="B186" s="845">
        <f t="shared" si="18"/>
        <v>169</v>
      </c>
      <c r="C186" s="194" t="s">
        <v>1384</v>
      </c>
      <c r="D186" s="304" t="s">
        <v>403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301"/>
    </row>
    <row r="187" spans="1:13" ht="18" customHeight="1">
      <c r="A187" s="301" t="str">
        <f t="shared" si="17"/>
        <v>NL</v>
      </c>
      <c r="B187" s="845">
        <f t="shared" si="18"/>
        <v>170</v>
      </c>
      <c r="C187" s="194" t="s">
        <v>1445</v>
      </c>
      <c r="D187" s="304" t="s">
        <v>403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301"/>
    </row>
    <row r="188" spans="1:13" ht="18" customHeight="1">
      <c r="A188" s="301" t="str">
        <f t="shared" si="17"/>
        <v>NL</v>
      </c>
      <c r="B188" s="845">
        <f t="shared" si="18"/>
        <v>171</v>
      </c>
      <c r="C188" s="194" t="s">
        <v>1385</v>
      </c>
      <c r="D188" s="304" t="s">
        <v>403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301"/>
    </row>
    <row r="189" spans="1:13" ht="18" customHeight="1">
      <c r="A189" s="301" t="str">
        <f t="shared" si="17"/>
        <v>NL</v>
      </c>
      <c r="B189" s="845">
        <f t="shared" si="18"/>
        <v>172</v>
      </c>
      <c r="C189" s="194" t="s">
        <v>1428</v>
      </c>
      <c r="D189" s="304" t="s">
        <v>403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301"/>
    </row>
    <row r="190" spans="1:13" ht="18" customHeight="1">
      <c r="A190" s="301" t="str">
        <f t="shared" si="17"/>
        <v>NL</v>
      </c>
      <c r="B190" s="845">
        <f t="shared" si="18"/>
        <v>173</v>
      </c>
      <c r="C190" s="194" t="s">
        <v>1406</v>
      </c>
      <c r="D190" s="304" t="s">
        <v>403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301"/>
    </row>
    <row r="191" spans="1:13" ht="18" customHeight="1">
      <c r="A191" s="301" t="str">
        <f t="shared" si="17"/>
        <v>NL</v>
      </c>
      <c r="B191" s="845">
        <f t="shared" si="18"/>
        <v>174</v>
      </c>
      <c r="C191" s="194" t="s">
        <v>1461</v>
      </c>
      <c r="D191" s="304" t="s">
        <v>403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301"/>
    </row>
    <row r="192" spans="1:13" ht="18" customHeight="1">
      <c r="A192" s="301" t="str">
        <f t="shared" si="17"/>
        <v>NL</v>
      </c>
      <c r="B192" s="845">
        <f t="shared" si="18"/>
        <v>175</v>
      </c>
      <c r="C192" s="194" t="s">
        <v>1463</v>
      </c>
      <c r="D192" s="304" t="s">
        <v>403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301"/>
    </row>
    <row r="193" spans="1:13" ht="18" customHeight="1">
      <c r="A193" s="301" t="str">
        <f t="shared" si="17"/>
        <v>NL</v>
      </c>
      <c r="B193" s="845">
        <f t="shared" si="18"/>
        <v>176</v>
      </c>
      <c r="C193" s="194" t="s">
        <v>734</v>
      </c>
      <c r="D193" s="304" t="s">
        <v>403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301"/>
    </row>
    <row r="194" spans="1:13" ht="18" customHeight="1">
      <c r="A194" s="301" t="str">
        <f t="shared" si="17"/>
        <v>NL</v>
      </c>
      <c r="B194" s="845">
        <f t="shared" si="18"/>
        <v>177</v>
      </c>
      <c r="C194" s="194" t="s">
        <v>1418</v>
      </c>
      <c r="D194" s="304" t="s">
        <v>403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301"/>
    </row>
    <row r="195" spans="1:13" ht="18" customHeight="1">
      <c r="A195" s="301" t="str">
        <f t="shared" si="17"/>
        <v>NL</v>
      </c>
      <c r="B195" s="845">
        <f t="shared" si="18"/>
        <v>178</v>
      </c>
      <c r="C195" s="194" t="s">
        <v>751</v>
      </c>
      <c r="D195" s="304" t="s">
        <v>403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301"/>
    </row>
    <row r="196" spans="1:13" ht="18" customHeight="1">
      <c r="A196" s="301" t="str">
        <f t="shared" si="17"/>
        <v>NL</v>
      </c>
      <c r="B196" s="845">
        <f t="shared" si="18"/>
        <v>179</v>
      </c>
      <c r="C196" s="194" t="s">
        <v>732</v>
      </c>
      <c r="D196" s="304" t="s">
        <v>403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301"/>
    </row>
    <row r="197" spans="1:13" ht="18" customHeight="1">
      <c r="A197" s="301" t="str">
        <f t="shared" si="17"/>
        <v>NL</v>
      </c>
      <c r="B197" s="845">
        <f t="shared" si="18"/>
        <v>180</v>
      </c>
      <c r="C197" s="194" t="s">
        <v>749</v>
      </c>
      <c r="D197" s="304" t="s">
        <v>403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301"/>
    </row>
    <row r="198" spans="1:13" ht="18" customHeight="1">
      <c r="A198" s="301" t="str">
        <f t="shared" si="17"/>
        <v>NL</v>
      </c>
      <c r="B198" s="845">
        <f t="shared" si="18"/>
        <v>181</v>
      </c>
      <c r="C198" s="194" t="s">
        <v>1387</v>
      </c>
      <c r="D198" s="304" t="s">
        <v>403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301"/>
    </row>
    <row r="199" spans="1:13" ht="18" customHeight="1">
      <c r="A199" s="301" t="str">
        <f t="shared" si="17"/>
        <v>NL</v>
      </c>
      <c r="B199" s="845">
        <f t="shared" si="18"/>
        <v>182</v>
      </c>
      <c r="C199" s="194" t="s">
        <v>1436</v>
      </c>
      <c r="D199" s="304" t="s">
        <v>403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301"/>
    </row>
    <row r="200" spans="1:13" ht="18" customHeight="1">
      <c r="A200" s="301" t="str">
        <f t="shared" si="17"/>
        <v>NL</v>
      </c>
      <c r="B200" s="845">
        <f t="shared" si="18"/>
        <v>183</v>
      </c>
      <c r="C200" s="194" t="s">
        <v>1425</v>
      </c>
      <c r="D200" s="304" t="s">
        <v>403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301"/>
    </row>
    <row r="201" spans="1:13" ht="18" customHeight="1">
      <c r="A201" s="301" t="str">
        <f t="shared" si="17"/>
        <v>NL</v>
      </c>
      <c r="B201" s="845">
        <f t="shared" si="18"/>
        <v>184</v>
      </c>
      <c r="C201" s="191" t="s">
        <v>646</v>
      </c>
      <c r="D201" s="304" t="s">
        <v>403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301"/>
    </row>
    <row r="202" spans="1:13" ht="18" customHeight="1">
      <c r="A202" s="301" t="str">
        <f t="shared" ref="A202:A265" si="21">IF(B202&lt;&gt;"","NL","")</f>
        <v>NL</v>
      </c>
      <c r="B202" s="845">
        <f t="shared" ref="B202:B265" si="22">IF(C202&lt;&gt;"",B201+1,"")</f>
        <v>185</v>
      </c>
      <c r="C202" s="194" t="s">
        <v>620</v>
      </c>
      <c r="D202" s="304" t="s">
        <v>403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301"/>
    </row>
    <row r="203" spans="1:13" ht="18" customHeight="1">
      <c r="A203" s="301" t="str">
        <f t="shared" si="21"/>
        <v>NL</v>
      </c>
      <c r="B203" s="845">
        <f t="shared" si="22"/>
        <v>186</v>
      </c>
      <c r="C203" s="194" t="s">
        <v>1326</v>
      </c>
      <c r="D203" s="304" t="s">
        <v>403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301"/>
    </row>
    <row r="204" spans="1:13" ht="18" customHeight="1">
      <c r="A204" s="301" t="str">
        <f t="shared" si="21"/>
        <v>NL</v>
      </c>
      <c r="B204" s="845">
        <f t="shared" si="22"/>
        <v>187</v>
      </c>
      <c r="C204" s="194" t="s">
        <v>791</v>
      </c>
      <c r="D204" s="304" t="s">
        <v>403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301"/>
    </row>
    <row r="205" spans="1:13" ht="18" customHeight="1">
      <c r="A205" s="301" t="str">
        <f t="shared" si="21"/>
        <v>NL</v>
      </c>
      <c r="B205" s="845">
        <f t="shared" si="22"/>
        <v>188</v>
      </c>
      <c r="C205" s="191" t="s">
        <v>1248</v>
      </c>
      <c r="D205" s="304" t="s">
        <v>403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301"/>
    </row>
    <row r="206" spans="1:13" ht="18" customHeight="1">
      <c r="A206" s="301" t="str">
        <f t="shared" si="21"/>
        <v>NL</v>
      </c>
      <c r="B206" s="845">
        <f t="shared" si="22"/>
        <v>189</v>
      </c>
      <c r="C206" s="194" t="s">
        <v>1339</v>
      </c>
      <c r="D206" s="304" t="s">
        <v>403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301"/>
    </row>
    <row r="207" spans="1:13" ht="18" customHeight="1">
      <c r="A207" s="301" t="str">
        <f t="shared" si="21"/>
        <v>NL</v>
      </c>
      <c r="B207" s="845">
        <f t="shared" si="22"/>
        <v>190</v>
      </c>
      <c r="C207" s="191" t="s">
        <v>1261</v>
      </c>
      <c r="D207" s="304" t="s">
        <v>403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301"/>
    </row>
    <row r="208" spans="1:13" ht="18" customHeight="1">
      <c r="A208" s="301" t="str">
        <f t="shared" si="21"/>
        <v>NL</v>
      </c>
      <c r="B208" s="845">
        <f t="shared" si="22"/>
        <v>191</v>
      </c>
      <c r="C208" s="194" t="s">
        <v>1280</v>
      </c>
      <c r="D208" s="304" t="s">
        <v>403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301"/>
    </row>
    <row r="209" spans="1:13" ht="18" customHeight="1">
      <c r="A209" s="301" t="str">
        <f t="shared" si="21"/>
        <v>NL</v>
      </c>
      <c r="B209" s="845">
        <f t="shared" si="22"/>
        <v>192</v>
      </c>
      <c r="C209" s="194" t="s">
        <v>790</v>
      </c>
      <c r="D209" s="304" t="s">
        <v>403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301"/>
    </row>
    <row r="210" spans="1:13" ht="18" customHeight="1">
      <c r="A210" s="301" t="str">
        <f t="shared" si="21"/>
        <v>NL</v>
      </c>
      <c r="B210" s="845">
        <f t="shared" si="22"/>
        <v>193</v>
      </c>
      <c r="C210" s="194" t="s">
        <v>1290</v>
      </c>
      <c r="D210" s="304" t="s">
        <v>403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301"/>
    </row>
    <row r="211" spans="1:13" ht="18" customHeight="1">
      <c r="A211" s="301" t="str">
        <f t="shared" si="21"/>
        <v>NL</v>
      </c>
      <c r="B211" s="845">
        <f t="shared" si="22"/>
        <v>194</v>
      </c>
      <c r="C211" s="191" t="s">
        <v>1258</v>
      </c>
      <c r="D211" s="304" t="s">
        <v>403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301"/>
    </row>
    <row r="212" spans="1:13" ht="18" customHeight="1">
      <c r="A212" s="301" t="str">
        <f t="shared" si="21"/>
        <v>NL</v>
      </c>
      <c r="B212" s="845">
        <f t="shared" si="22"/>
        <v>195</v>
      </c>
      <c r="C212" s="194" t="s">
        <v>1301</v>
      </c>
      <c r="D212" s="304" t="s">
        <v>403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301"/>
    </row>
    <row r="213" spans="1:13" ht="18" customHeight="1">
      <c r="A213" s="301" t="str">
        <f t="shared" si="21"/>
        <v>NL</v>
      </c>
      <c r="B213" s="845">
        <f t="shared" si="22"/>
        <v>196</v>
      </c>
      <c r="C213" s="194" t="s">
        <v>1349</v>
      </c>
      <c r="D213" s="304" t="s">
        <v>403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301"/>
    </row>
    <row r="214" spans="1:13" ht="18" customHeight="1">
      <c r="A214" s="301" t="str">
        <f t="shared" si="21"/>
        <v>NL</v>
      </c>
      <c r="B214" s="845">
        <f t="shared" si="22"/>
        <v>197</v>
      </c>
      <c r="C214" s="194" t="s">
        <v>1350</v>
      </c>
      <c r="D214" s="304" t="s">
        <v>403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301"/>
    </row>
    <row r="215" spans="1:13" ht="18" customHeight="1">
      <c r="A215" s="301" t="str">
        <f t="shared" si="21"/>
        <v>NL</v>
      </c>
      <c r="B215" s="845">
        <f t="shared" si="22"/>
        <v>198</v>
      </c>
      <c r="C215" s="194" t="s">
        <v>1265</v>
      </c>
      <c r="D215" s="304" t="s">
        <v>403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301"/>
    </row>
    <row r="216" spans="1:13" ht="18" customHeight="1">
      <c r="A216" s="301" t="str">
        <f t="shared" si="21"/>
        <v>NL</v>
      </c>
      <c r="B216" s="845">
        <f t="shared" si="22"/>
        <v>199</v>
      </c>
      <c r="C216" s="194" t="s">
        <v>1343</v>
      </c>
      <c r="D216" s="304" t="s">
        <v>403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301"/>
    </row>
    <row r="217" spans="1:13" ht="18" customHeight="1">
      <c r="A217" s="301" t="str">
        <f t="shared" si="21"/>
        <v>NL</v>
      </c>
      <c r="B217" s="845">
        <f t="shared" si="22"/>
        <v>200</v>
      </c>
      <c r="C217" s="194" t="s">
        <v>1319</v>
      </c>
      <c r="D217" s="304" t="s">
        <v>403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301"/>
    </row>
    <row r="218" spans="1:13" ht="18" customHeight="1">
      <c r="A218" s="301" t="str">
        <f t="shared" si="21"/>
        <v>NL</v>
      </c>
      <c r="B218" s="845">
        <f t="shared" si="22"/>
        <v>201</v>
      </c>
      <c r="C218" s="194" t="s">
        <v>1341</v>
      </c>
      <c r="D218" s="304" t="s">
        <v>403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301"/>
    </row>
    <row r="219" spans="1:13" ht="18" customHeight="1">
      <c r="A219" s="301" t="str">
        <f t="shared" si="21"/>
        <v>NL</v>
      </c>
      <c r="B219" s="845">
        <f t="shared" si="22"/>
        <v>202</v>
      </c>
      <c r="C219" s="194" t="s">
        <v>1364</v>
      </c>
      <c r="D219" s="304" t="s">
        <v>403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301"/>
    </row>
    <row r="220" spans="1:13" ht="18" customHeight="1">
      <c r="A220" s="301" t="str">
        <f t="shared" si="21"/>
        <v>NL</v>
      </c>
      <c r="B220" s="845">
        <f t="shared" si="22"/>
        <v>203</v>
      </c>
      <c r="C220" s="194" t="s">
        <v>1308</v>
      </c>
      <c r="D220" s="304" t="s">
        <v>403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301"/>
    </row>
    <row r="221" spans="1:13" ht="18" customHeight="1">
      <c r="A221" s="301" t="str">
        <f t="shared" si="21"/>
        <v>NL</v>
      </c>
      <c r="B221" s="845">
        <f t="shared" si="22"/>
        <v>204</v>
      </c>
      <c r="C221" s="194" t="s">
        <v>1312</v>
      </c>
      <c r="D221" s="304" t="s">
        <v>403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301"/>
    </row>
    <row r="222" spans="1:13" ht="18" customHeight="1">
      <c r="A222" s="301" t="str">
        <f t="shared" si="21"/>
        <v>NL</v>
      </c>
      <c r="B222" s="845">
        <f t="shared" si="22"/>
        <v>205</v>
      </c>
      <c r="C222" s="194" t="s">
        <v>1284</v>
      </c>
      <c r="D222" s="304" t="s">
        <v>403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301"/>
    </row>
    <row r="223" spans="1:13" ht="18" customHeight="1">
      <c r="A223" s="301" t="str">
        <f t="shared" si="21"/>
        <v>NL</v>
      </c>
      <c r="B223" s="845">
        <f t="shared" si="22"/>
        <v>206</v>
      </c>
      <c r="C223" s="194" t="s">
        <v>1266</v>
      </c>
      <c r="D223" s="304" t="s">
        <v>403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301"/>
    </row>
    <row r="224" spans="1:13" ht="18" customHeight="1">
      <c r="A224" s="301" t="str">
        <f t="shared" si="21"/>
        <v>NL</v>
      </c>
      <c r="B224" s="845">
        <f t="shared" si="22"/>
        <v>207</v>
      </c>
      <c r="C224" s="191" t="s">
        <v>1246</v>
      </c>
      <c r="D224" s="304" t="s">
        <v>403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301"/>
    </row>
    <row r="225" spans="1:13" ht="18" customHeight="1">
      <c r="A225" s="301" t="str">
        <f t="shared" si="21"/>
        <v>NL</v>
      </c>
      <c r="B225" s="845">
        <f t="shared" si="22"/>
        <v>208</v>
      </c>
      <c r="C225" s="194" t="s">
        <v>1337</v>
      </c>
      <c r="D225" s="304" t="s">
        <v>403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301"/>
    </row>
    <row r="226" spans="1:13" ht="18" customHeight="1">
      <c r="A226" s="301" t="str">
        <f t="shared" si="21"/>
        <v>NL</v>
      </c>
      <c r="B226" s="845">
        <f t="shared" si="22"/>
        <v>209</v>
      </c>
      <c r="C226" s="194" t="s">
        <v>1311</v>
      </c>
      <c r="D226" s="304" t="s">
        <v>403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301"/>
    </row>
    <row r="227" spans="1:13" ht="18" customHeight="1">
      <c r="A227" s="301" t="str">
        <f t="shared" si="21"/>
        <v>NL</v>
      </c>
      <c r="B227" s="845">
        <f t="shared" si="22"/>
        <v>210</v>
      </c>
      <c r="C227" s="194" t="s">
        <v>1285</v>
      </c>
      <c r="D227" s="304" t="s">
        <v>403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301"/>
    </row>
    <row r="228" spans="1:13" ht="18" customHeight="1">
      <c r="A228" s="301" t="str">
        <f t="shared" si="21"/>
        <v>NL</v>
      </c>
      <c r="B228" s="845">
        <f t="shared" si="22"/>
        <v>211</v>
      </c>
      <c r="C228" s="194" t="s">
        <v>1358</v>
      </c>
      <c r="D228" s="304" t="s">
        <v>403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301"/>
    </row>
    <row r="229" spans="1:13" ht="18" customHeight="1">
      <c r="A229" s="301" t="str">
        <f t="shared" si="21"/>
        <v>NL</v>
      </c>
      <c r="B229" s="845">
        <f t="shared" si="22"/>
        <v>212</v>
      </c>
      <c r="C229" s="194" t="s">
        <v>1310</v>
      </c>
      <c r="D229" s="304" t="s">
        <v>403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301"/>
    </row>
    <row r="230" spans="1:13" ht="18" customHeight="1">
      <c r="A230" s="301" t="str">
        <f t="shared" si="21"/>
        <v>NL</v>
      </c>
      <c r="B230" s="845">
        <f t="shared" si="22"/>
        <v>213</v>
      </c>
      <c r="C230" s="194" t="s">
        <v>1345</v>
      </c>
      <c r="D230" s="304" t="s">
        <v>403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301"/>
    </row>
    <row r="231" spans="1:13" ht="18" customHeight="1">
      <c r="A231" s="301" t="str">
        <f t="shared" si="21"/>
        <v>NL</v>
      </c>
      <c r="B231" s="845">
        <f t="shared" si="22"/>
        <v>214</v>
      </c>
      <c r="C231" s="194" t="s">
        <v>1299</v>
      </c>
      <c r="D231" s="304" t="s">
        <v>403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301"/>
    </row>
    <row r="232" spans="1:13" ht="18" customHeight="1">
      <c r="A232" s="301" t="str">
        <f t="shared" si="21"/>
        <v>NL</v>
      </c>
      <c r="B232" s="845">
        <f t="shared" si="22"/>
        <v>215</v>
      </c>
      <c r="C232" s="305" t="s">
        <v>1243</v>
      </c>
      <c r="D232" s="304" t="s">
        <v>403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301"/>
    </row>
    <row r="233" spans="1:13" ht="18" customHeight="1">
      <c r="A233" s="301" t="str">
        <f t="shared" si="21"/>
        <v>NL</v>
      </c>
      <c r="B233" s="845">
        <f t="shared" si="22"/>
        <v>216</v>
      </c>
      <c r="C233" s="194" t="s">
        <v>1317</v>
      </c>
      <c r="D233" s="304" t="s">
        <v>403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301"/>
    </row>
    <row r="234" spans="1:13" ht="18" customHeight="1">
      <c r="A234" s="301" t="str">
        <f t="shared" si="21"/>
        <v>NL</v>
      </c>
      <c r="B234" s="845">
        <f t="shared" si="22"/>
        <v>217</v>
      </c>
      <c r="C234" s="194" t="s">
        <v>1300</v>
      </c>
      <c r="D234" s="304" t="s">
        <v>403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301"/>
    </row>
    <row r="235" spans="1:13" ht="18" customHeight="1">
      <c r="A235" s="301" t="str">
        <f t="shared" si="21"/>
        <v>NL</v>
      </c>
      <c r="B235" s="845">
        <f t="shared" si="22"/>
        <v>218</v>
      </c>
      <c r="C235" s="194" t="s">
        <v>1268</v>
      </c>
      <c r="D235" s="304" t="s">
        <v>403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301"/>
    </row>
    <row r="236" spans="1:13" ht="18" customHeight="1">
      <c r="A236" s="301" t="str">
        <f t="shared" si="21"/>
        <v>NL</v>
      </c>
      <c r="B236" s="845">
        <f t="shared" si="22"/>
        <v>219</v>
      </c>
      <c r="C236" s="194" t="s">
        <v>1306</v>
      </c>
      <c r="D236" s="304" t="s">
        <v>403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301"/>
    </row>
    <row r="237" spans="1:13" ht="18" customHeight="1">
      <c r="A237" s="301" t="str">
        <f t="shared" si="21"/>
        <v>NL</v>
      </c>
      <c r="B237" s="845">
        <f t="shared" si="22"/>
        <v>220</v>
      </c>
      <c r="C237" s="194" t="s">
        <v>1302</v>
      </c>
      <c r="D237" s="304" t="s">
        <v>403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301"/>
    </row>
    <row r="238" spans="1:13" ht="18" customHeight="1">
      <c r="A238" s="301" t="str">
        <f t="shared" si="21"/>
        <v>NL</v>
      </c>
      <c r="B238" s="845">
        <f t="shared" si="22"/>
        <v>221</v>
      </c>
      <c r="C238" s="194" t="s">
        <v>1267</v>
      </c>
      <c r="D238" s="304" t="s">
        <v>403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301"/>
    </row>
    <row r="239" spans="1:13" ht="18" customHeight="1">
      <c r="A239" s="301" t="str">
        <f t="shared" si="21"/>
        <v>NL</v>
      </c>
      <c r="B239" s="845">
        <f t="shared" si="22"/>
        <v>222</v>
      </c>
      <c r="C239" s="194" t="s">
        <v>1296</v>
      </c>
      <c r="D239" s="304" t="s">
        <v>403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301"/>
    </row>
    <row r="240" spans="1:13" ht="18" customHeight="1">
      <c r="A240" s="301" t="str">
        <f t="shared" si="21"/>
        <v>NL</v>
      </c>
      <c r="B240" s="845">
        <f t="shared" si="22"/>
        <v>223</v>
      </c>
      <c r="C240" s="194" t="s">
        <v>1307</v>
      </c>
      <c r="D240" s="304" t="s">
        <v>403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301"/>
    </row>
    <row r="241" spans="1:13" ht="18" customHeight="1">
      <c r="A241" s="301" t="str">
        <f t="shared" si="21"/>
        <v>NL</v>
      </c>
      <c r="B241" s="845">
        <f t="shared" si="22"/>
        <v>224</v>
      </c>
      <c r="C241" s="194" t="s">
        <v>1359</v>
      </c>
      <c r="D241" s="304" t="s">
        <v>403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301"/>
    </row>
    <row r="242" spans="1:13" ht="18" customHeight="1">
      <c r="A242" s="301" t="str">
        <f t="shared" si="21"/>
        <v>NL</v>
      </c>
      <c r="B242" s="845">
        <f t="shared" si="22"/>
        <v>225</v>
      </c>
      <c r="C242" s="194" t="s">
        <v>1332</v>
      </c>
      <c r="D242" s="304" t="s">
        <v>403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301"/>
    </row>
    <row r="243" spans="1:13" ht="18" customHeight="1">
      <c r="A243" s="301" t="str">
        <f t="shared" si="21"/>
        <v>NL</v>
      </c>
      <c r="B243" s="845">
        <f t="shared" si="22"/>
        <v>226</v>
      </c>
      <c r="C243" s="194" t="s">
        <v>1294</v>
      </c>
      <c r="D243" s="304" t="s">
        <v>403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301"/>
    </row>
    <row r="244" spans="1:13" ht="18" customHeight="1">
      <c r="A244" s="301" t="str">
        <f t="shared" si="21"/>
        <v>NL</v>
      </c>
      <c r="B244" s="845">
        <f t="shared" si="22"/>
        <v>227</v>
      </c>
      <c r="C244" s="194" t="s">
        <v>1329</v>
      </c>
      <c r="D244" s="304" t="s">
        <v>403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301"/>
    </row>
    <row r="245" spans="1:13" ht="18" customHeight="1">
      <c r="A245" s="301" t="str">
        <f t="shared" si="21"/>
        <v>NL</v>
      </c>
      <c r="B245" s="845">
        <f t="shared" si="22"/>
        <v>228</v>
      </c>
      <c r="C245" s="194" t="s">
        <v>1271</v>
      </c>
      <c r="D245" s="304" t="s">
        <v>403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301"/>
    </row>
    <row r="246" spans="1:13" ht="18" customHeight="1">
      <c r="A246" s="301" t="str">
        <f t="shared" si="21"/>
        <v>NL</v>
      </c>
      <c r="B246" s="845">
        <f t="shared" si="22"/>
        <v>229</v>
      </c>
      <c r="C246" s="194" t="s">
        <v>1342</v>
      </c>
      <c r="D246" s="304" t="s">
        <v>403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301"/>
    </row>
    <row r="247" spans="1:13" ht="18" customHeight="1">
      <c r="A247" s="301" t="str">
        <f t="shared" si="21"/>
        <v>NL</v>
      </c>
      <c r="B247" s="845">
        <f t="shared" si="22"/>
        <v>230</v>
      </c>
      <c r="C247" s="194" t="s">
        <v>1269</v>
      </c>
      <c r="D247" s="304" t="s">
        <v>403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301"/>
    </row>
    <row r="248" spans="1:13" ht="18" customHeight="1">
      <c r="A248" s="301" t="str">
        <f t="shared" si="21"/>
        <v>NL</v>
      </c>
      <c r="B248" s="845">
        <f t="shared" si="22"/>
        <v>231</v>
      </c>
      <c r="C248" s="305" t="s">
        <v>1244</v>
      </c>
      <c r="D248" s="304" t="s">
        <v>403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301"/>
    </row>
    <row r="249" spans="1:13" ht="18" customHeight="1">
      <c r="A249" s="301" t="str">
        <f t="shared" si="21"/>
        <v>NL</v>
      </c>
      <c r="B249" s="845">
        <f t="shared" si="22"/>
        <v>232</v>
      </c>
      <c r="C249" s="194" t="s">
        <v>1298</v>
      </c>
      <c r="D249" s="304" t="s">
        <v>403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301"/>
    </row>
    <row r="250" spans="1:13" ht="18" customHeight="1">
      <c r="A250" s="301" t="str">
        <f t="shared" si="21"/>
        <v>NL</v>
      </c>
      <c r="B250" s="845">
        <f t="shared" si="22"/>
        <v>233</v>
      </c>
      <c r="C250" s="194" t="s">
        <v>1314</v>
      </c>
      <c r="D250" s="304" t="s">
        <v>403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301"/>
    </row>
    <row r="251" spans="1:13" ht="18" customHeight="1">
      <c r="A251" s="301" t="str">
        <f t="shared" si="21"/>
        <v>NL</v>
      </c>
      <c r="B251" s="845">
        <f t="shared" si="22"/>
        <v>234</v>
      </c>
      <c r="C251" s="194" t="s">
        <v>1365</v>
      </c>
      <c r="D251" s="304" t="s">
        <v>403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301"/>
    </row>
    <row r="252" spans="1:13" ht="18" customHeight="1">
      <c r="A252" s="301" t="str">
        <f t="shared" si="21"/>
        <v>NL</v>
      </c>
      <c r="B252" s="845">
        <f t="shared" si="22"/>
        <v>235</v>
      </c>
      <c r="C252" s="191" t="s">
        <v>1257</v>
      </c>
      <c r="D252" s="304" t="s">
        <v>403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301"/>
    </row>
    <row r="253" spans="1:13" ht="18" customHeight="1">
      <c r="A253" s="301" t="str">
        <f t="shared" si="21"/>
        <v>NL</v>
      </c>
      <c r="B253" s="845">
        <f t="shared" si="22"/>
        <v>236</v>
      </c>
      <c r="C253" s="305" t="s">
        <v>1245</v>
      </c>
      <c r="D253" s="304" t="s">
        <v>403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301"/>
    </row>
    <row r="254" spans="1:13" ht="18" customHeight="1">
      <c r="A254" s="301" t="str">
        <f t="shared" si="21"/>
        <v>NL</v>
      </c>
      <c r="B254" s="845">
        <f t="shared" si="22"/>
        <v>237</v>
      </c>
      <c r="C254" s="194" t="s">
        <v>1320</v>
      </c>
      <c r="D254" s="304" t="s">
        <v>403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301"/>
    </row>
    <row r="255" spans="1:13" ht="18" customHeight="1">
      <c r="A255" s="301" t="str">
        <f t="shared" si="21"/>
        <v>NL</v>
      </c>
      <c r="B255" s="845">
        <f t="shared" si="22"/>
        <v>238</v>
      </c>
      <c r="C255" s="194" t="s">
        <v>1315</v>
      </c>
      <c r="D255" s="304" t="s">
        <v>403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301"/>
    </row>
    <row r="256" spans="1:13" ht="18" customHeight="1">
      <c r="A256" s="301" t="str">
        <f t="shared" si="21"/>
        <v>NL</v>
      </c>
      <c r="B256" s="845">
        <f t="shared" si="22"/>
        <v>239</v>
      </c>
      <c r="C256" s="194" t="s">
        <v>1334</v>
      </c>
      <c r="D256" s="304" t="s">
        <v>403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301"/>
    </row>
    <row r="257" spans="1:13" ht="18" customHeight="1">
      <c r="A257" s="301" t="str">
        <f t="shared" si="21"/>
        <v>NL</v>
      </c>
      <c r="B257" s="845">
        <f t="shared" si="22"/>
        <v>240</v>
      </c>
      <c r="C257" s="191" t="s">
        <v>1249</v>
      </c>
      <c r="D257" s="304" t="s">
        <v>403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301"/>
    </row>
    <row r="258" spans="1:13" ht="18" customHeight="1">
      <c r="A258" s="301" t="str">
        <f t="shared" si="21"/>
        <v>NL</v>
      </c>
      <c r="B258" s="845">
        <f t="shared" si="22"/>
        <v>241</v>
      </c>
      <c r="C258" s="194" t="s">
        <v>1288</v>
      </c>
      <c r="D258" s="304" t="s">
        <v>403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301"/>
    </row>
    <row r="259" spans="1:13" ht="18" customHeight="1">
      <c r="A259" s="301" t="str">
        <f t="shared" si="21"/>
        <v>NL</v>
      </c>
      <c r="B259" s="845">
        <f t="shared" si="22"/>
        <v>242</v>
      </c>
      <c r="C259" s="194" t="s">
        <v>1333</v>
      </c>
      <c r="D259" s="304" t="s">
        <v>403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301"/>
    </row>
    <row r="260" spans="1:13" ht="18" customHeight="1">
      <c r="A260" s="301" t="str">
        <f t="shared" si="21"/>
        <v>NL</v>
      </c>
      <c r="B260" s="845">
        <f t="shared" si="22"/>
        <v>243</v>
      </c>
      <c r="C260" s="194" t="s">
        <v>1276</v>
      </c>
      <c r="D260" s="304" t="s">
        <v>403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301"/>
    </row>
    <row r="261" spans="1:13" ht="18" customHeight="1">
      <c r="A261" s="301" t="str">
        <f t="shared" si="21"/>
        <v>NL</v>
      </c>
      <c r="B261" s="845">
        <f t="shared" si="22"/>
        <v>244</v>
      </c>
      <c r="C261" s="194" t="s">
        <v>1330</v>
      </c>
      <c r="D261" s="304" t="s">
        <v>403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301"/>
    </row>
    <row r="262" spans="1:13" ht="18" customHeight="1">
      <c r="A262" s="301" t="str">
        <f t="shared" si="21"/>
        <v>NL</v>
      </c>
      <c r="B262" s="845">
        <f t="shared" si="22"/>
        <v>245</v>
      </c>
      <c r="C262" s="191" t="s">
        <v>1256</v>
      </c>
      <c r="D262" s="304" t="s">
        <v>403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301"/>
    </row>
    <row r="263" spans="1:13" ht="18" customHeight="1">
      <c r="A263" s="301" t="str">
        <f t="shared" si="21"/>
        <v>NL</v>
      </c>
      <c r="B263" s="845">
        <f t="shared" si="22"/>
        <v>246</v>
      </c>
      <c r="C263" s="194" t="s">
        <v>1270</v>
      </c>
      <c r="D263" s="304" t="s">
        <v>403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301"/>
    </row>
    <row r="264" spans="1:13" ht="18" customHeight="1">
      <c r="A264" s="301" t="str">
        <f t="shared" si="21"/>
        <v>NL</v>
      </c>
      <c r="B264" s="845">
        <f t="shared" si="22"/>
        <v>247</v>
      </c>
      <c r="C264" s="194" t="s">
        <v>1313</v>
      </c>
      <c r="D264" s="304" t="s">
        <v>403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301"/>
    </row>
    <row r="265" spans="1:13" ht="18" customHeight="1">
      <c r="A265" s="301" t="str">
        <f t="shared" si="21"/>
        <v>NL</v>
      </c>
      <c r="B265" s="845">
        <f t="shared" si="22"/>
        <v>248</v>
      </c>
      <c r="C265" s="194" t="s">
        <v>1363</v>
      </c>
      <c r="D265" s="304" t="s">
        <v>403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301"/>
    </row>
    <row r="266" spans="1:13" ht="18" customHeight="1">
      <c r="A266" s="301" t="str">
        <f t="shared" ref="A266:A329" si="25">IF(B266&lt;&gt;"","NL","")</f>
        <v>NL</v>
      </c>
      <c r="B266" s="845">
        <f t="shared" ref="B266:B329" si="26">IF(C266&lt;&gt;"",B265+1,"")</f>
        <v>249</v>
      </c>
      <c r="C266" s="194" t="s">
        <v>1357</v>
      </c>
      <c r="D266" s="304" t="s">
        <v>403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301"/>
    </row>
    <row r="267" spans="1:13" ht="18" customHeight="1">
      <c r="A267" s="301" t="str">
        <f t="shared" si="25"/>
        <v>NL</v>
      </c>
      <c r="B267" s="845">
        <f t="shared" si="26"/>
        <v>250</v>
      </c>
      <c r="C267" s="194" t="s">
        <v>1335</v>
      </c>
      <c r="D267" s="304" t="s">
        <v>403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301"/>
    </row>
    <row r="268" spans="1:13" ht="18" customHeight="1">
      <c r="A268" s="301" t="str">
        <f t="shared" si="25"/>
        <v>NL</v>
      </c>
      <c r="B268" s="845">
        <f t="shared" si="26"/>
        <v>251</v>
      </c>
      <c r="C268" s="194" t="s">
        <v>1356</v>
      </c>
      <c r="D268" s="304" t="s">
        <v>403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301"/>
    </row>
    <row r="269" spans="1:13" ht="18" customHeight="1">
      <c r="A269" s="301" t="str">
        <f t="shared" si="25"/>
        <v>NL</v>
      </c>
      <c r="B269" s="845">
        <f t="shared" si="26"/>
        <v>252</v>
      </c>
      <c r="C269" s="191" t="s">
        <v>1263</v>
      </c>
      <c r="D269" s="304" t="s">
        <v>403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301"/>
    </row>
    <row r="270" spans="1:13" ht="18" customHeight="1">
      <c r="A270" s="301" t="str">
        <f t="shared" si="25"/>
        <v>NL</v>
      </c>
      <c r="B270" s="845">
        <f t="shared" si="26"/>
        <v>253</v>
      </c>
      <c r="C270" s="194" t="s">
        <v>1279</v>
      </c>
      <c r="D270" s="304" t="s">
        <v>403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301"/>
    </row>
    <row r="271" spans="1:13" ht="18" customHeight="1">
      <c r="A271" s="301" t="str">
        <f t="shared" si="25"/>
        <v>NL</v>
      </c>
      <c r="B271" s="845">
        <f t="shared" si="26"/>
        <v>254</v>
      </c>
      <c r="C271" s="194" t="s">
        <v>1277</v>
      </c>
      <c r="D271" s="304" t="s">
        <v>403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301"/>
    </row>
    <row r="272" spans="1:13" ht="18" customHeight="1">
      <c r="A272" s="301" t="str">
        <f t="shared" si="25"/>
        <v>NL</v>
      </c>
      <c r="B272" s="845">
        <f t="shared" si="26"/>
        <v>255</v>
      </c>
      <c r="C272" s="194" t="s">
        <v>1322</v>
      </c>
      <c r="D272" s="304" t="s">
        <v>403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301"/>
    </row>
    <row r="273" spans="1:13" ht="18" customHeight="1">
      <c r="A273" s="301" t="str">
        <f t="shared" si="25"/>
        <v>NL</v>
      </c>
      <c r="B273" s="845">
        <f t="shared" si="26"/>
        <v>256</v>
      </c>
      <c r="C273" s="194" t="s">
        <v>1338</v>
      </c>
      <c r="D273" s="304" t="s">
        <v>403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301"/>
    </row>
    <row r="274" spans="1:13" ht="18" customHeight="1">
      <c r="A274" s="301" t="str">
        <f t="shared" si="25"/>
        <v>NL</v>
      </c>
      <c r="B274" s="845">
        <f t="shared" si="26"/>
        <v>257</v>
      </c>
      <c r="C274" s="194" t="s">
        <v>1355</v>
      </c>
      <c r="D274" s="304" t="s">
        <v>403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301"/>
    </row>
    <row r="275" spans="1:13" ht="18" customHeight="1">
      <c r="A275" s="301" t="str">
        <f t="shared" si="25"/>
        <v>NL</v>
      </c>
      <c r="B275" s="845">
        <f t="shared" si="26"/>
        <v>258</v>
      </c>
      <c r="C275" s="194" t="s">
        <v>1348</v>
      </c>
      <c r="D275" s="304" t="s">
        <v>403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301"/>
    </row>
    <row r="276" spans="1:13" ht="18" customHeight="1">
      <c r="A276" s="301" t="str">
        <f t="shared" si="25"/>
        <v>NL</v>
      </c>
      <c r="B276" s="845">
        <f t="shared" si="26"/>
        <v>259</v>
      </c>
      <c r="C276" s="191" t="s">
        <v>1254</v>
      </c>
      <c r="D276" s="304" t="s">
        <v>403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301"/>
    </row>
    <row r="277" spans="1:13" ht="18" customHeight="1">
      <c r="A277" s="301" t="str">
        <f t="shared" si="25"/>
        <v>NL</v>
      </c>
      <c r="B277" s="845">
        <f t="shared" si="26"/>
        <v>260</v>
      </c>
      <c r="C277" s="194" t="s">
        <v>1283</v>
      </c>
      <c r="D277" s="304" t="s">
        <v>403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301"/>
    </row>
    <row r="278" spans="1:13" ht="18" customHeight="1">
      <c r="A278" s="301" t="str">
        <f t="shared" si="25"/>
        <v>NL</v>
      </c>
      <c r="B278" s="845">
        <f t="shared" si="26"/>
        <v>261</v>
      </c>
      <c r="C278" s="194" t="s">
        <v>1325</v>
      </c>
      <c r="D278" s="304" t="s">
        <v>403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301"/>
    </row>
    <row r="279" spans="1:13" ht="18" customHeight="1">
      <c r="A279" s="301" t="str">
        <f t="shared" si="25"/>
        <v>NL</v>
      </c>
      <c r="B279" s="845">
        <f t="shared" si="26"/>
        <v>262</v>
      </c>
      <c r="C279" s="194" t="s">
        <v>1321</v>
      </c>
      <c r="D279" s="304" t="s">
        <v>403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301"/>
    </row>
    <row r="280" spans="1:13" ht="18" customHeight="1">
      <c r="A280" s="301" t="str">
        <f t="shared" si="25"/>
        <v>NL</v>
      </c>
      <c r="B280" s="845">
        <f t="shared" si="26"/>
        <v>263</v>
      </c>
      <c r="C280" s="191" t="s">
        <v>1260</v>
      </c>
      <c r="D280" s="304" t="s">
        <v>403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301"/>
    </row>
    <row r="281" spans="1:13" ht="18" customHeight="1">
      <c r="A281" s="301" t="str">
        <f t="shared" si="25"/>
        <v>NL</v>
      </c>
      <c r="B281" s="845">
        <f t="shared" si="26"/>
        <v>264</v>
      </c>
      <c r="C281" s="194" t="s">
        <v>1286</v>
      </c>
      <c r="D281" s="304" t="s">
        <v>403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301"/>
    </row>
    <row r="282" spans="1:13" ht="18" customHeight="1">
      <c r="A282" s="301" t="str">
        <f t="shared" si="25"/>
        <v>NL</v>
      </c>
      <c r="B282" s="845">
        <f t="shared" si="26"/>
        <v>265</v>
      </c>
      <c r="C282" s="194" t="s">
        <v>1293</v>
      </c>
      <c r="D282" s="304" t="s">
        <v>403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301"/>
    </row>
    <row r="283" spans="1:13" ht="18" customHeight="1">
      <c r="A283" s="301" t="str">
        <f t="shared" si="25"/>
        <v>NL</v>
      </c>
      <c r="B283" s="845">
        <f t="shared" si="26"/>
        <v>266</v>
      </c>
      <c r="C283" s="194" t="s">
        <v>1272</v>
      </c>
      <c r="D283" s="304" t="s">
        <v>403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301"/>
    </row>
    <row r="284" spans="1:13" ht="18" customHeight="1">
      <c r="A284" s="301" t="str">
        <f t="shared" si="25"/>
        <v>NL</v>
      </c>
      <c r="B284" s="845">
        <f t="shared" si="26"/>
        <v>267</v>
      </c>
      <c r="C284" s="194" t="s">
        <v>1328</v>
      </c>
      <c r="D284" s="304" t="s">
        <v>403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301"/>
    </row>
    <row r="285" spans="1:13" ht="18" customHeight="1">
      <c r="A285" s="301" t="str">
        <f t="shared" si="25"/>
        <v>NL</v>
      </c>
      <c r="B285" s="845">
        <f t="shared" si="26"/>
        <v>268</v>
      </c>
      <c r="C285" s="194" t="s">
        <v>1331</v>
      </c>
      <c r="D285" s="304" t="s">
        <v>403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301"/>
    </row>
    <row r="286" spans="1:13" ht="18" customHeight="1">
      <c r="A286" s="301" t="str">
        <f t="shared" si="25"/>
        <v>NL</v>
      </c>
      <c r="B286" s="845">
        <f t="shared" si="26"/>
        <v>269</v>
      </c>
      <c r="C286" s="194" t="s">
        <v>1291</v>
      </c>
      <c r="D286" s="304" t="s">
        <v>403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301"/>
    </row>
    <row r="287" spans="1:13" ht="18" customHeight="1">
      <c r="A287" s="301" t="str">
        <f t="shared" si="25"/>
        <v>NL</v>
      </c>
      <c r="B287" s="845">
        <f t="shared" si="26"/>
        <v>270</v>
      </c>
      <c r="C287" s="194" t="s">
        <v>1305</v>
      </c>
      <c r="D287" s="304" t="s">
        <v>403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301"/>
    </row>
    <row r="288" spans="1:13" ht="18" customHeight="1">
      <c r="A288" s="301" t="str">
        <f t="shared" si="25"/>
        <v>NL</v>
      </c>
      <c r="B288" s="845">
        <f t="shared" si="26"/>
        <v>271</v>
      </c>
      <c r="C288" s="194" t="s">
        <v>1278</v>
      </c>
      <c r="D288" s="304" t="s">
        <v>403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301"/>
    </row>
    <row r="289" spans="1:13" ht="18" customHeight="1">
      <c r="A289" s="301" t="str">
        <f t="shared" si="25"/>
        <v>NL</v>
      </c>
      <c r="B289" s="845">
        <f t="shared" si="26"/>
        <v>272</v>
      </c>
      <c r="C289" s="194" t="s">
        <v>1281</v>
      </c>
      <c r="D289" s="304" t="s">
        <v>403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301"/>
    </row>
    <row r="290" spans="1:13" ht="18" customHeight="1">
      <c r="A290" s="301" t="str">
        <f t="shared" si="25"/>
        <v>NL</v>
      </c>
      <c r="B290" s="845">
        <f t="shared" si="26"/>
        <v>273</v>
      </c>
      <c r="C290" s="194" t="s">
        <v>1309</v>
      </c>
      <c r="D290" s="304" t="s">
        <v>403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301"/>
    </row>
    <row r="291" spans="1:13" ht="18" customHeight="1">
      <c r="A291" s="301" t="str">
        <f t="shared" si="25"/>
        <v>NL</v>
      </c>
      <c r="B291" s="845">
        <f t="shared" si="26"/>
        <v>274</v>
      </c>
      <c r="C291" s="194" t="s">
        <v>1352</v>
      </c>
      <c r="D291" s="304" t="s">
        <v>403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301"/>
    </row>
    <row r="292" spans="1:13" ht="18" customHeight="1">
      <c r="A292" s="301" t="str">
        <f t="shared" si="25"/>
        <v>NL</v>
      </c>
      <c r="B292" s="845">
        <f t="shared" si="26"/>
        <v>275</v>
      </c>
      <c r="C292" s="305" t="s">
        <v>1251</v>
      </c>
      <c r="D292" s="304" t="s">
        <v>403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301"/>
    </row>
    <row r="293" spans="1:13" ht="18" customHeight="1">
      <c r="A293" s="301" t="str">
        <f t="shared" si="25"/>
        <v>NL</v>
      </c>
      <c r="B293" s="845">
        <f t="shared" si="26"/>
        <v>276</v>
      </c>
      <c r="C293" s="194" t="s">
        <v>1323</v>
      </c>
      <c r="D293" s="304" t="s">
        <v>403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301"/>
    </row>
    <row r="294" spans="1:13" ht="18" customHeight="1">
      <c r="A294" s="301" t="str">
        <f t="shared" si="25"/>
        <v>NL</v>
      </c>
      <c r="B294" s="845">
        <f t="shared" si="26"/>
        <v>277</v>
      </c>
      <c r="C294" s="194" t="s">
        <v>1327</v>
      </c>
      <c r="D294" s="304" t="s">
        <v>403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301"/>
    </row>
    <row r="295" spans="1:13" ht="18" customHeight="1">
      <c r="A295" s="301" t="str">
        <f t="shared" si="25"/>
        <v>NL</v>
      </c>
      <c r="B295" s="845">
        <f t="shared" si="26"/>
        <v>278</v>
      </c>
      <c r="C295" s="194" t="s">
        <v>1273</v>
      </c>
      <c r="D295" s="304" t="s">
        <v>403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301"/>
    </row>
    <row r="296" spans="1:13" ht="18" customHeight="1">
      <c r="A296" s="301" t="str">
        <f t="shared" si="25"/>
        <v>NL</v>
      </c>
      <c r="B296" s="845">
        <f t="shared" si="26"/>
        <v>279</v>
      </c>
      <c r="C296" s="305" t="s">
        <v>1252</v>
      </c>
      <c r="D296" s="304" t="s">
        <v>403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301"/>
    </row>
    <row r="297" spans="1:13" ht="18" customHeight="1">
      <c r="A297" s="301" t="str">
        <f t="shared" si="25"/>
        <v>NL</v>
      </c>
      <c r="B297" s="845">
        <f t="shared" si="26"/>
        <v>280</v>
      </c>
      <c r="C297" s="194" t="s">
        <v>1353</v>
      </c>
      <c r="D297" s="304" t="s">
        <v>403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301"/>
    </row>
    <row r="298" spans="1:13" ht="18" customHeight="1">
      <c r="A298" s="301" t="str">
        <f t="shared" si="25"/>
        <v>NL</v>
      </c>
      <c r="B298" s="845">
        <f t="shared" si="26"/>
        <v>281</v>
      </c>
      <c r="C298" s="194" t="s">
        <v>1354</v>
      </c>
      <c r="D298" s="304" t="s">
        <v>403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301"/>
    </row>
    <row r="299" spans="1:13" ht="18" customHeight="1">
      <c r="A299" s="301" t="str">
        <f t="shared" si="25"/>
        <v>NL</v>
      </c>
      <c r="B299" s="845">
        <f t="shared" si="26"/>
        <v>282</v>
      </c>
      <c r="C299" s="194" t="s">
        <v>1264</v>
      </c>
      <c r="D299" s="304" t="s">
        <v>403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301"/>
    </row>
    <row r="300" spans="1:13" ht="18" customHeight="1">
      <c r="A300" s="301" t="str">
        <f t="shared" si="25"/>
        <v>NL</v>
      </c>
      <c r="B300" s="845">
        <f t="shared" si="26"/>
        <v>283</v>
      </c>
      <c r="C300" s="191" t="s">
        <v>1259</v>
      </c>
      <c r="D300" s="304" t="s">
        <v>403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301"/>
    </row>
    <row r="301" spans="1:13" ht="18" customHeight="1">
      <c r="A301" s="301" t="str">
        <f t="shared" si="25"/>
        <v>NL</v>
      </c>
      <c r="B301" s="845">
        <f t="shared" si="26"/>
        <v>284</v>
      </c>
      <c r="C301" s="191" t="s">
        <v>1250</v>
      </c>
      <c r="D301" s="304" t="s">
        <v>403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301"/>
    </row>
    <row r="302" spans="1:13" ht="18" customHeight="1">
      <c r="A302" s="301" t="str">
        <f t="shared" si="25"/>
        <v>NL</v>
      </c>
      <c r="B302" s="845">
        <f t="shared" si="26"/>
        <v>285</v>
      </c>
      <c r="C302" s="194" t="s">
        <v>1297</v>
      </c>
      <c r="D302" s="304" t="s">
        <v>403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301"/>
    </row>
    <row r="303" spans="1:13" ht="18" customHeight="1">
      <c r="A303" s="301" t="str">
        <f t="shared" si="25"/>
        <v>NL</v>
      </c>
      <c r="B303" s="845">
        <f t="shared" si="26"/>
        <v>286</v>
      </c>
      <c r="C303" s="194" t="s">
        <v>1347</v>
      </c>
      <c r="D303" s="304" t="s">
        <v>403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301"/>
    </row>
    <row r="304" spans="1:13" ht="18" customHeight="1">
      <c r="A304" s="301" t="str">
        <f t="shared" si="25"/>
        <v>NL</v>
      </c>
      <c r="B304" s="845">
        <f t="shared" si="26"/>
        <v>287</v>
      </c>
      <c r="C304" s="194" t="s">
        <v>1274</v>
      </c>
      <c r="D304" s="304" t="s">
        <v>403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301"/>
    </row>
    <row r="305" spans="1:13" ht="18" customHeight="1">
      <c r="A305" s="301" t="str">
        <f t="shared" si="25"/>
        <v>NL</v>
      </c>
      <c r="B305" s="845">
        <f t="shared" si="26"/>
        <v>288</v>
      </c>
      <c r="C305" s="191" t="s">
        <v>1253</v>
      </c>
      <c r="D305" s="304" t="s">
        <v>403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301"/>
    </row>
    <row r="306" spans="1:13" ht="18" customHeight="1">
      <c r="A306" s="301" t="str">
        <f t="shared" si="25"/>
        <v>NL</v>
      </c>
      <c r="B306" s="845">
        <f t="shared" si="26"/>
        <v>289</v>
      </c>
      <c r="C306" s="194" t="s">
        <v>1282</v>
      </c>
      <c r="D306" s="304" t="s">
        <v>403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301"/>
    </row>
    <row r="307" spans="1:13" ht="18" customHeight="1">
      <c r="A307" s="301" t="str">
        <f t="shared" si="25"/>
        <v>NL</v>
      </c>
      <c r="B307" s="845">
        <f t="shared" si="26"/>
        <v>290</v>
      </c>
      <c r="C307" s="194" t="s">
        <v>1351</v>
      </c>
      <c r="D307" s="304" t="s">
        <v>403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301"/>
    </row>
    <row r="308" spans="1:13" ht="18" customHeight="1">
      <c r="A308" s="301" t="str">
        <f t="shared" si="25"/>
        <v>NL</v>
      </c>
      <c r="B308" s="845">
        <f t="shared" si="26"/>
        <v>291</v>
      </c>
      <c r="C308" s="194" t="s">
        <v>1289</v>
      </c>
      <c r="D308" s="304" t="s">
        <v>403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301"/>
    </row>
    <row r="309" spans="1:13" ht="18" customHeight="1">
      <c r="A309" s="301" t="str">
        <f t="shared" si="25"/>
        <v>NL</v>
      </c>
      <c r="B309" s="845">
        <f t="shared" si="26"/>
        <v>292</v>
      </c>
      <c r="C309" s="194" t="s">
        <v>1366</v>
      </c>
      <c r="D309" s="304" t="s">
        <v>403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301"/>
    </row>
    <row r="310" spans="1:13" ht="18" customHeight="1">
      <c r="A310" s="301" t="str">
        <f t="shared" si="25"/>
        <v>NL</v>
      </c>
      <c r="B310" s="845">
        <f t="shared" si="26"/>
        <v>293</v>
      </c>
      <c r="C310" s="191" t="s">
        <v>1247</v>
      </c>
      <c r="D310" s="304" t="s">
        <v>403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301"/>
    </row>
    <row r="311" spans="1:13" ht="18" customHeight="1">
      <c r="A311" s="301" t="str">
        <f t="shared" si="25"/>
        <v>NL</v>
      </c>
      <c r="B311" s="845">
        <f t="shared" si="26"/>
        <v>294</v>
      </c>
      <c r="C311" s="191" t="s">
        <v>1262</v>
      </c>
      <c r="D311" s="304" t="s">
        <v>403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301"/>
    </row>
    <row r="312" spans="1:13" ht="18" customHeight="1">
      <c r="A312" s="301" t="str">
        <f t="shared" si="25"/>
        <v>NL</v>
      </c>
      <c r="B312" s="845">
        <f t="shared" si="26"/>
        <v>295</v>
      </c>
      <c r="C312" s="194" t="s">
        <v>1324</v>
      </c>
      <c r="D312" s="304" t="s">
        <v>403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301"/>
    </row>
    <row r="313" spans="1:13" ht="18" customHeight="1">
      <c r="A313" s="301" t="str">
        <f t="shared" si="25"/>
        <v>NL</v>
      </c>
      <c r="B313" s="845">
        <f t="shared" si="26"/>
        <v>296</v>
      </c>
      <c r="C313" s="194" t="s">
        <v>1287</v>
      </c>
      <c r="D313" s="304" t="s">
        <v>403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301"/>
    </row>
    <row r="314" spans="1:13" ht="18" customHeight="1">
      <c r="A314" s="301" t="str">
        <f t="shared" si="25"/>
        <v>NL</v>
      </c>
      <c r="B314" s="845">
        <f t="shared" si="26"/>
        <v>297</v>
      </c>
      <c r="C314" s="194" t="s">
        <v>1346</v>
      </c>
      <c r="D314" s="304" t="s">
        <v>403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301"/>
    </row>
    <row r="315" spans="1:13" ht="18" customHeight="1">
      <c r="A315" s="301" t="str">
        <f t="shared" si="25"/>
        <v>NL</v>
      </c>
      <c r="B315" s="845">
        <f t="shared" si="26"/>
        <v>298</v>
      </c>
      <c r="C315" s="194" t="s">
        <v>1303</v>
      </c>
      <c r="D315" s="304" t="s">
        <v>403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301"/>
    </row>
    <row r="316" spans="1:13" ht="18" customHeight="1">
      <c r="A316" s="301" t="str">
        <f t="shared" si="25"/>
        <v>NL</v>
      </c>
      <c r="B316" s="845">
        <f t="shared" si="26"/>
        <v>299</v>
      </c>
      <c r="C316" s="194" t="s">
        <v>1340</v>
      </c>
      <c r="D316" s="304" t="s">
        <v>403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301"/>
    </row>
    <row r="317" spans="1:13" ht="18" customHeight="1">
      <c r="A317" s="301" t="str">
        <f t="shared" si="25"/>
        <v>NL</v>
      </c>
      <c r="B317" s="845">
        <f t="shared" si="26"/>
        <v>300</v>
      </c>
      <c r="C317" s="194" t="s">
        <v>1292</v>
      </c>
      <c r="D317" s="304" t="s">
        <v>403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301"/>
    </row>
    <row r="318" spans="1:13" ht="18" customHeight="1">
      <c r="A318" s="301" t="str">
        <f t="shared" si="25"/>
        <v>NL</v>
      </c>
      <c r="B318" s="845">
        <f t="shared" si="26"/>
        <v>301</v>
      </c>
      <c r="C318" s="194" t="s">
        <v>1318</v>
      </c>
      <c r="D318" s="304" t="s">
        <v>403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301"/>
    </row>
    <row r="319" spans="1:13" ht="18" customHeight="1">
      <c r="A319" s="301" t="str">
        <f t="shared" si="25"/>
        <v>NL</v>
      </c>
      <c r="B319" s="845">
        <f t="shared" si="26"/>
        <v>302</v>
      </c>
      <c r="C319" s="194" t="s">
        <v>1316</v>
      </c>
      <c r="D319" s="304" t="s">
        <v>403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301"/>
    </row>
    <row r="320" spans="1:13" ht="18" customHeight="1">
      <c r="A320" s="301" t="str">
        <f t="shared" si="25"/>
        <v>NL</v>
      </c>
      <c r="B320" s="845">
        <f t="shared" si="26"/>
        <v>303</v>
      </c>
      <c r="C320" s="191" t="s">
        <v>1255</v>
      </c>
      <c r="D320" s="304" t="s">
        <v>403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301"/>
    </row>
    <row r="321" spans="1:13" ht="18" customHeight="1">
      <c r="A321" s="301" t="str">
        <f t="shared" si="25"/>
        <v>NL</v>
      </c>
      <c r="B321" s="845">
        <f t="shared" si="26"/>
        <v>304</v>
      </c>
      <c r="C321" s="194" t="s">
        <v>1275</v>
      </c>
      <c r="D321" s="304" t="s">
        <v>403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301"/>
    </row>
    <row r="322" spans="1:13" ht="18" customHeight="1">
      <c r="A322" s="301" t="str">
        <f t="shared" si="25"/>
        <v>NL</v>
      </c>
      <c r="B322" s="845">
        <f t="shared" si="26"/>
        <v>305</v>
      </c>
      <c r="C322" s="194" t="s">
        <v>1360</v>
      </c>
      <c r="D322" s="304" t="s">
        <v>403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301"/>
    </row>
    <row r="323" spans="1:13" ht="18" customHeight="1">
      <c r="A323" s="301" t="str">
        <f t="shared" si="25"/>
        <v>NL</v>
      </c>
      <c r="B323" s="845">
        <f t="shared" si="26"/>
        <v>306</v>
      </c>
      <c r="C323" s="194" t="s">
        <v>1362</v>
      </c>
      <c r="D323" s="304" t="s">
        <v>403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301"/>
    </row>
    <row r="324" spans="1:13" ht="18" customHeight="1">
      <c r="A324" s="301" t="str">
        <f t="shared" si="25"/>
        <v>NL</v>
      </c>
      <c r="B324" s="845">
        <f t="shared" si="26"/>
        <v>307</v>
      </c>
      <c r="C324" s="194" t="s">
        <v>1304</v>
      </c>
      <c r="D324" s="304" t="s">
        <v>403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301"/>
    </row>
    <row r="325" spans="1:13" ht="18" customHeight="1">
      <c r="A325" s="301" t="str">
        <f t="shared" si="25"/>
        <v>NL</v>
      </c>
      <c r="B325" s="845">
        <f t="shared" si="26"/>
        <v>308</v>
      </c>
      <c r="C325" s="194" t="s">
        <v>1361</v>
      </c>
      <c r="D325" s="304" t="s">
        <v>403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301"/>
    </row>
    <row r="326" spans="1:13" ht="18" customHeight="1">
      <c r="A326" s="301" t="str">
        <f t="shared" si="25"/>
        <v>NL</v>
      </c>
      <c r="B326" s="845">
        <f t="shared" si="26"/>
        <v>309</v>
      </c>
      <c r="C326" s="194" t="s">
        <v>753</v>
      </c>
      <c r="D326" s="304" t="s">
        <v>403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301"/>
    </row>
    <row r="327" spans="1:13" ht="18" customHeight="1">
      <c r="A327" s="301" t="str">
        <f t="shared" si="25"/>
        <v>NL</v>
      </c>
      <c r="B327" s="845">
        <f t="shared" si="26"/>
        <v>310</v>
      </c>
      <c r="C327" s="194" t="s">
        <v>1295</v>
      </c>
      <c r="D327" s="304" t="s">
        <v>403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301"/>
    </row>
    <row r="328" spans="1:13" ht="18" customHeight="1">
      <c r="A328" s="301" t="str">
        <f t="shared" si="25"/>
        <v>NL</v>
      </c>
      <c r="B328" s="845">
        <f t="shared" si="26"/>
        <v>311</v>
      </c>
      <c r="C328" s="194" t="s">
        <v>1344</v>
      </c>
      <c r="D328" s="304" t="s">
        <v>403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301"/>
    </row>
    <row r="329" spans="1:13" ht="18" customHeight="1">
      <c r="A329" s="301" t="str">
        <f t="shared" si="25"/>
        <v>NL</v>
      </c>
      <c r="B329" s="845">
        <f t="shared" si="26"/>
        <v>312</v>
      </c>
      <c r="C329" s="194" t="s">
        <v>752</v>
      </c>
      <c r="D329" s="304" t="s">
        <v>403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301"/>
    </row>
    <row r="330" spans="1:13" ht="18" customHeight="1">
      <c r="A330" s="301" t="str">
        <f t="shared" ref="A330:A341" si="29">IF(B330&lt;&gt;"","NL","")</f>
        <v>NL</v>
      </c>
      <c r="B330" s="845">
        <f t="shared" ref="B330:B341" si="30">IF(C330&lt;&gt;"",B329+1,"")</f>
        <v>313</v>
      </c>
      <c r="C330" s="194" t="s">
        <v>788</v>
      </c>
      <c r="D330" s="304" t="s">
        <v>403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301"/>
    </row>
    <row r="331" spans="1:13" ht="18" customHeight="1">
      <c r="A331" s="301" t="str">
        <f t="shared" si="29"/>
        <v>NL</v>
      </c>
      <c r="B331" s="845">
        <f t="shared" si="30"/>
        <v>314</v>
      </c>
      <c r="C331" s="194" t="s">
        <v>1336</v>
      </c>
      <c r="D331" s="304" t="s">
        <v>403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301"/>
    </row>
    <row r="332" spans="1:13" ht="18" customHeight="1">
      <c r="A332" s="301" t="str">
        <f t="shared" si="29"/>
        <v>NL</v>
      </c>
      <c r="B332" s="845">
        <f t="shared" si="30"/>
        <v>315</v>
      </c>
      <c r="C332" s="194" t="s">
        <v>838</v>
      </c>
      <c r="D332" s="304" t="s">
        <v>403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301"/>
    </row>
    <row r="333" spans="1:13" ht="18" customHeight="1">
      <c r="A333" s="301" t="str">
        <f t="shared" si="29"/>
        <v>NL</v>
      </c>
      <c r="B333" s="845">
        <f t="shared" si="30"/>
        <v>316</v>
      </c>
      <c r="C333" s="194" t="s">
        <v>829</v>
      </c>
      <c r="D333" s="304" t="s">
        <v>403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301"/>
    </row>
    <row r="334" spans="1:13" ht="18" customHeight="1">
      <c r="A334" s="301" t="str">
        <f t="shared" si="29"/>
        <v>NL</v>
      </c>
      <c r="B334" s="845">
        <f t="shared" si="30"/>
        <v>317</v>
      </c>
      <c r="C334" s="194" t="s">
        <v>828</v>
      </c>
      <c r="D334" s="304" t="s">
        <v>403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301"/>
    </row>
    <row r="335" spans="1:13" ht="18" customHeight="1">
      <c r="A335" s="301" t="str">
        <f t="shared" si="29"/>
        <v>NL</v>
      </c>
      <c r="B335" s="845">
        <f t="shared" si="30"/>
        <v>318</v>
      </c>
      <c r="C335" s="194" t="s">
        <v>827</v>
      </c>
      <c r="D335" s="304" t="s">
        <v>403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301"/>
    </row>
    <row r="336" spans="1:13" ht="18" customHeight="1">
      <c r="A336" s="301" t="str">
        <f t="shared" si="29"/>
        <v>NL</v>
      </c>
      <c r="B336" s="845">
        <f t="shared" si="30"/>
        <v>319</v>
      </c>
      <c r="C336" s="194" t="s">
        <v>824</v>
      </c>
      <c r="D336" s="304" t="s">
        <v>403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301"/>
    </row>
    <row r="337" spans="1:13" ht="18" customHeight="1">
      <c r="A337" s="301" t="str">
        <f t="shared" si="29"/>
        <v>NL</v>
      </c>
      <c r="B337" s="845">
        <f t="shared" si="30"/>
        <v>320</v>
      </c>
      <c r="C337" s="194" t="s">
        <v>759</v>
      </c>
      <c r="D337" s="304" t="s">
        <v>403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301"/>
    </row>
    <row r="338" spans="1:13" ht="18" customHeight="1">
      <c r="A338" s="301" t="str">
        <f t="shared" si="29"/>
        <v>NL</v>
      </c>
      <c r="B338" s="845">
        <f t="shared" si="30"/>
        <v>321</v>
      </c>
      <c r="C338" s="194" t="s">
        <v>756</v>
      </c>
      <c r="D338" s="304" t="s">
        <v>403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301"/>
    </row>
    <row r="339" spans="1:13" ht="18" customHeight="1">
      <c r="A339" s="301" t="str">
        <f t="shared" si="29"/>
        <v>NL</v>
      </c>
      <c r="B339" s="845">
        <f t="shared" si="30"/>
        <v>322</v>
      </c>
      <c r="C339" s="194" t="s">
        <v>853</v>
      </c>
      <c r="D339" s="304" t="s">
        <v>545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301"/>
    </row>
    <row r="340" spans="1:13" ht="18" customHeight="1">
      <c r="A340" s="301" t="str">
        <f t="shared" si="29"/>
        <v>NL</v>
      </c>
      <c r="B340" s="845">
        <f t="shared" si="30"/>
        <v>323</v>
      </c>
      <c r="C340" s="194" t="s">
        <v>851</v>
      </c>
      <c r="D340" s="304" t="s">
        <v>545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301"/>
    </row>
    <row r="341" spans="1:13" ht="18" customHeight="1">
      <c r="A341" s="301" t="str">
        <f t="shared" si="29"/>
        <v>NL</v>
      </c>
      <c r="B341" s="845">
        <f t="shared" si="30"/>
        <v>324</v>
      </c>
      <c r="C341" s="194" t="s">
        <v>854</v>
      </c>
      <c r="D341" s="304" t="s">
        <v>545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301"/>
    </row>
    <row r="342" spans="1:13" ht="19.5" customHeight="1">
      <c r="A342" s="301"/>
      <c r="B342" s="845"/>
      <c r="C342" s="40"/>
      <c r="D342" s="304"/>
      <c r="E342" s="8"/>
      <c r="F342" s="8"/>
      <c r="G342" s="25"/>
      <c r="H342" s="25"/>
      <c r="I342" s="25"/>
      <c r="J342" s="25"/>
      <c r="K342" s="8"/>
      <c r="L342" s="8"/>
      <c r="M342" s="301"/>
    </row>
    <row r="343" spans="1:13" ht="19.5" customHeight="1">
      <c r="A343" s="301" t="str">
        <f t="shared" ref="A343" si="33">IF(B343&lt;&gt;"","NL","")</f>
        <v/>
      </c>
      <c r="B343" s="300"/>
      <c r="C343" s="309" t="s">
        <v>377</v>
      </c>
      <c r="D343" s="30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301"/>
    </row>
    <row r="344" spans="1:13" ht="19.5" customHeight="1">
      <c r="A344" s="301"/>
      <c r="B344" s="489"/>
      <c r="C344" s="490"/>
      <c r="D344" s="489"/>
      <c r="E344" s="491"/>
      <c r="F344" s="491">
        <f>F343-CDPS!C20</f>
        <v>0</v>
      </c>
      <c r="G344" s="491"/>
      <c r="H344" s="491">
        <f>H343-CDPS!E20</f>
        <v>0</v>
      </c>
      <c r="I344" s="491"/>
      <c r="J344" s="491">
        <f>J343-CDPS!F20</f>
        <v>0</v>
      </c>
      <c r="K344" s="491"/>
      <c r="L344" s="491">
        <f>L343-CDPS!G20</f>
        <v>0</v>
      </c>
      <c r="M344" s="301"/>
    </row>
    <row r="345" spans="1:13" ht="19.5" customHeight="1">
      <c r="A345" s="301" t="str">
        <f t="shared" ref="A345:A381" si="35">IF(B345&lt;&gt;"","TP","")</f>
        <v>TP</v>
      </c>
      <c r="B345" s="313">
        <f t="shared" ref="B345:B381" si="36">IF(C345&lt;&gt;"",B344+1,"")</f>
        <v>1</v>
      </c>
      <c r="C345" s="194" t="s">
        <v>935</v>
      </c>
      <c r="D345" s="312" t="s">
        <v>1749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301"/>
    </row>
    <row r="346" spans="1:13" ht="19.5" customHeight="1">
      <c r="A346" s="301" t="str">
        <f t="shared" si="35"/>
        <v>TP</v>
      </c>
      <c r="B346" s="313">
        <f t="shared" si="36"/>
        <v>2</v>
      </c>
      <c r="C346" s="878" t="s">
        <v>727</v>
      </c>
      <c r="D346" s="312" t="s">
        <v>403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301"/>
    </row>
    <row r="347" spans="1:13" ht="19.5" customHeight="1">
      <c r="A347" s="301" t="str">
        <f t="shared" si="35"/>
        <v>TP</v>
      </c>
      <c r="B347" s="313">
        <f t="shared" si="36"/>
        <v>3</v>
      </c>
      <c r="C347" s="194" t="s">
        <v>723</v>
      </c>
      <c r="D347" s="312" t="s">
        <v>403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301"/>
    </row>
    <row r="348" spans="1:13" ht="19.5" customHeight="1">
      <c r="A348" s="301" t="str">
        <f t="shared" si="35"/>
        <v>TP</v>
      </c>
      <c r="B348" s="313">
        <f t="shared" si="36"/>
        <v>4</v>
      </c>
      <c r="C348" s="194" t="s">
        <v>738</v>
      </c>
      <c r="D348" s="312" t="s">
        <v>403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301"/>
    </row>
    <row r="349" spans="1:13" ht="19.5" customHeight="1">
      <c r="A349" s="301" t="str">
        <f t="shared" si="35"/>
        <v>TP</v>
      </c>
      <c r="B349" s="313">
        <f t="shared" si="36"/>
        <v>5</v>
      </c>
      <c r="C349" s="194" t="s">
        <v>740</v>
      </c>
      <c r="D349" s="312" t="s">
        <v>403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301"/>
    </row>
    <row r="350" spans="1:13" ht="19.5" customHeight="1">
      <c r="A350" s="301" t="str">
        <f t="shared" si="35"/>
        <v>TP</v>
      </c>
      <c r="B350" s="313">
        <f t="shared" si="36"/>
        <v>6</v>
      </c>
      <c r="C350" s="194" t="s">
        <v>725</v>
      </c>
      <c r="D350" s="312" t="s">
        <v>403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301"/>
    </row>
    <row r="351" spans="1:13" ht="19.5" customHeight="1">
      <c r="A351" s="301" t="str">
        <f t="shared" si="35"/>
        <v>TP</v>
      </c>
      <c r="B351" s="313">
        <f t="shared" si="36"/>
        <v>7</v>
      </c>
      <c r="C351" s="194" t="s">
        <v>726</v>
      </c>
      <c r="D351" s="312" t="s">
        <v>403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301"/>
    </row>
    <row r="352" spans="1:13" ht="19.5" customHeight="1">
      <c r="A352" s="301" t="str">
        <f t="shared" ref="A352:A357" si="39">IF(B352&lt;&gt;"","TP","")</f>
        <v>TP</v>
      </c>
      <c r="B352" s="313">
        <f t="shared" ref="B352:B357" si="40">IF(C352&lt;&gt;"",B351+1,"")</f>
        <v>8</v>
      </c>
      <c r="C352" s="194" t="s">
        <v>724</v>
      </c>
      <c r="D352" s="312" t="s">
        <v>403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301"/>
    </row>
    <row r="353" spans="1:13" ht="19.5" customHeight="1">
      <c r="A353" s="301" t="str">
        <f t="shared" si="39"/>
        <v>TP</v>
      </c>
      <c r="B353" s="313">
        <f t="shared" si="40"/>
        <v>9</v>
      </c>
      <c r="C353" s="194" t="s">
        <v>742</v>
      </c>
      <c r="D353" s="312" t="s">
        <v>403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301"/>
    </row>
    <row r="354" spans="1:13" ht="19.5" customHeight="1">
      <c r="A354" s="301" t="str">
        <f t="shared" si="39"/>
        <v>TP</v>
      </c>
      <c r="B354" s="313">
        <f t="shared" si="40"/>
        <v>10</v>
      </c>
      <c r="C354" s="194" t="s">
        <v>728</v>
      </c>
      <c r="D354" s="312" t="s">
        <v>403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301"/>
    </row>
    <row r="355" spans="1:13" ht="19.5" customHeight="1">
      <c r="A355" s="301" t="str">
        <f t="shared" si="39"/>
        <v>TP</v>
      </c>
      <c r="B355" s="313">
        <f t="shared" si="40"/>
        <v>11</v>
      </c>
      <c r="C355" s="194" t="s">
        <v>1114</v>
      </c>
      <c r="D355" s="312" t="s">
        <v>403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12501230</v>
      </c>
      <c r="I355" s="25">
        <f t="array" ref="I355">SUM(IF("155"&amp;C355=KHC&amp;MH,SL))</f>
        <v>7996</v>
      </c>
      <c r="J355" s="25">
        <f t="array" ref="J355">SUM(IF("155"&amp;C355=KHC&amp;MH,TH))</f>
        <v>12501230</v>
      </c>
      <c r="K355" s="8">
        <f t="shared" si="37"/>
        <v>0</v>
      </c>
      <c r="L355" s="8">
        <f t="shared" si="38"/>
        <v>0</v>
      </c>
      <c r="M355" s="301"/>
    </row>
    <row r="356" spans="1:13" ht="19.5" customHeight="1">
      <c r="A356" s="301" t="str">
        <f t="shared" si="39"/>
        <v>TP</v>
      </c>
      <c r="B356" s="313">
        <f t="shared" si="40"/>
        <v>12</v>
      </c>
      <c r="C356" s="194" t="s">
        <v>1193</v>
      </c>
      <c r="D356" s="312" t="s">
        <v>1749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4302387</v>
      </c>
      <c r="I356" s="25">
        <f t="array" ref="I356">SUM(IF("155"&amp;C356=KHC&amp;MH,SL))</f>
        <v>492</v>
      </c>
      <c r="J356" s="25">
        <f t="array" ref="J356">SUM(IF("155"&amp;C356=KHC&amp;MH,TH))</f>
        <v>4302387</v>
      </c>
      <c r="K356" s="8">
        <f t="shared" si="37"/>
        <v>0</v>
      </c>
      <c r="L356" s="8">
        <f t="shared" si="38"/>
        <v>0</v>
      </c>
      <c r="M356" s="301"/>
    </row>
    <row r="357" spans="1:13" ht="19.5" customHeight="1">
      <c r="A357" s="301" t="str">
        <f t="shared" si="39"/>
        <v>TP</v>
      </c>
      <c r="B357" s="313">
        <f t="shared" si="40"/>
        <v>13</v>
      </c>
      <c r="C357" s="194" t="s">
        <v>1192</v>
      </c>
      <c r="D357" s="312" t="s">
        <v>1749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4788983</v>
      </c>
      <c r="I357" s="25">
        <f t="array" ref="I357">SUM(IF("155"&amp;C357=KHC&amp;MH,SL))</f>
        <v>500</v>
      </c>
      <c r="J357" s="25">
        <f t="array" ref="J357">SUM(IF("155"&amp;C357=KHC&amp;MH,TH))</f>
        <v>4788983</v>
      </c>
      <c r="K357" s="8">
        <f t="shared" si="37"/>
        <v>0</v>
      </c>
      <c r="L357" s="8">
        <f t="shared" si="38"/>
        <v>0</v>
      </c>
      <c r="M357" s="301"/>
    </row>
    <row r="358" spans="1:13" ht="19.5" customHeight="1">
      <c r="A358" s="301" t="str">
        <f t="shared" ref="A358:A360" si="43">IF(B358&lt;&gt;"","TP","")</f>
        <v>TP</v>
      </c>
      <c r="B358" s="313">
        <f t="shared" ref="B358:B360" si="44">IF(C358&lt;&gt;"",B357+1,"")</f>
        <v>14</v>
      </c>
      <c r="C358" s="194" t="s">
        <v>1191</v>
      </c>
      <c r="D358" s="312" t="s">
        <v>1749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10392250</v>
      </c>
      <c r="I358" s="25">
        <f t="array" ref="I358">SUM(IF("155"&amp;C358=KHC&amp;MH,SL))</f>
        <v>982</v>
      </c>
      <c r="J358" s="25">
        <f t="array" ref="J358">SUM(IF("155"&amp;C358=KHC&amp;MH,TH))</f>
        <v>10392250</v>
      </c>
      <c r="K358" s="8">
        <f t="shared" si="37"/>
        <v>0</v>
      </c>
      <c r="L358" s="8">
        <f t="shared" si="38"/>
        <v>0</v>
      </c>
      <c r="M358" s="301"/>
    </row>
    <row r="359" spans="1:13" ht="19.5" customHeight="1">
      <c r="A359" s="301" t="str">
        <f t="shared" si="43"/>
        <v>TP</v>
      </c>
      <c r="B359" s="313">
        <f t="shared" si="44"/>
        <v>15</v>
      </c>
      <c r="C359" s="191" t="s">
        <v>1567</v>
      </c>
      <c r="D359" s="312" t="s">
        <v>1749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3385742</v>
      </c>
      <c r="I359" s="25">
        <f t="array" ref="I359">SUM(IF("155"&amp;C359=KHC&amp;MH,SL))</f>
        <v>201</v>
      </c>
      <c r="J359" s="25">
        <f t="array" ref="J359">SUM(IF("155"&amp;C359=KHC&amp;MH,TH))</f>
        <v>3385742</v>
      </c>
      <c r="K359" s="8">
        <f t="shared" si="37"/>
        <v>0</v>
      </c>
      <c r="L359" s="8">
        <f t="shared" si="38"/>
        <v>0</v>
      </c>
      <c r="M359" s="301"/>
    </row>
    <row r="360" spans="1:13" ht="19.5" customHeight="1">
      <c r="A360" s="301" t="str">
        <f t="shared" si="43"/>
        <v>TP</v>
      </c>
      <c r="B360" s="313">
        <f t="shared" si="44"/>
        <v>16</v>
      </c>
      <c r="C360" s="194" t="s">
        <v>934</v>
      </c>
      <c r="D360" s="312" t="s">
        <v>403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301"/>
    </row>
    <row r="361" spans="1:13" ht="19.5" customHeight="1">
      <c r="A361" s="301" t="str">
        <f t="shared" si="35"/>
        <v>TP</v>
      </c>
      <c r="B361" s="313">
        <f t="shared" si="36"/>
        <v>17</v>
      </c>
      <c r="C361" s="194" t="s">
        <v>1487</v>
      </c>
      <c r="D361" s="312" t="s">
        <v>403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3189974</v>
      </c>
      <c r="I361" s="25">
        <f t="array" ref="I361">SUM(IF("155"&amp;C361=KHC&amp;MH,SL))</f>
        <v>1137</v>
      </c>
      <c r="J361" s="25">
        <f t="array" ref="J361">SUM(IF("155"&amp;C361=KHC&amp;MH,TH))</f>
        <v>3189974</v>
      </c>
      <c r="K361" s="8">
        <f t="shared" si="37"/>
        <v>0</v>
      </c>
      <c r="L361" s="8">
        <f t="shared" si="38"/>
        <v>0</v>
      </c>
      <c r="M361" s="301"/>
    </row>
    <row r="362" spans="1:13" ht="19.5" customHeight="1">
      <c r="A362" s="301" t="str">
        <f t="shared" si="35"/>
        <v>TP</v>
      </c>
      <c r="B362" s="313">
        <f t="shared" si="36"/>
        <v>18</v>
      </c>
      <c r="C362" s="194" t="s">
        <v>1113</v>
      </c>
      <c r="D362" s="312" t="s">
        <v>403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1535774</v>
      </c>
      <c r="I362" s="25">
        <f t="array" ref="I362">SUM(IF("155"&amp;C362=KHC&amp;MH,SL))</f>
        <v>830</v>
      </c>
      <c r="J362" s="25">
        <f t="array" ref="J362">SUM(IF("155"&amp;C362=KHC&amp;MH,TH))</f>
        <v>1535774</v>
      </c>
      <c r="K362" s="8">
        <f t="shared" si="37"/>
        <v>0</v>
      </c>
      <c r="L362" s="8">
        <f t="shared" si="38"/>
        <v>0</v>
      </c>
      <c r="M362" s="301"/>
    </row>
    <row r="363" spans="1:13" ht="19.5" customHeight="1">
      <c r="A363" s="301" t="str">
        <f t="shared" si="35"/>
        <v>TP</v>
      </c>
      <c r="B363" s="313">
        <f t="shared" si="36"/>
        <v>19</v>
      </c>
      <c r="C363" s="194" t="s">
        <v>1238</v>
      </c>
      <c r="D363" s="312" t="s">
        <v>403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301"/>
    </row>
    <row r="364" spans="1:13" ht="19.5" customHeight="1">
      <c r="A364" s="301" t="str">
        <f t="shared" si="35"/>
        <v>TP</v>
      </c>
      <c r="B364" s="313">
        <f t="shared" si="36"/>
        <v>20</v>
      </c>
      <c r="C364" s="194" t="s">
        <v>1572</v>
      </c>
      <c r="D364" s="312" t="s">
        <v>403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2751018</v>
      </c>
      <c r="I364" s="25">
        <f t="array" ref="I364">SUM(IF("155"&amp;C364=KHC&amp;MH,SL))</f>
        <v>503</v>
      </c>
      <c r="J364" s="25">
        <f t="array" ref="J364">SUM(IF("155"&amp;C364=KHC&amp;MH,TH))</f>
        <v>2751018</v>
      </c>
      <c r="K364" s="8">
        <f t="shared" si="37"/>
        <v>0</v>
      </c>
      <c r="L364" s="8">
        <f t="shared" si="38"/>
        <v>0</v>
      </c>
      <c r="M364" s="301"/>
    </row>
    <row r="365" spans="1:13" ht="19.5" customHeight="1">
      <c r="A365" s="301" t="str">
        <f t="shared" si="35"/>
        <v>TP</v>
      </c>
      <c r="B365" s="313">
        <f t="shared" si="36"/>
        <v>21</v>
      </c>
      <c r="C365" s="191" t="s">
        <v>974</v>
      </c>
      <c r="D365" s="312" t="s">
        <v>403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2445580</v>
      </c>
      <c r="I365" s="25">
        <f t="array" ref="I365">SUM(IF("155"&amp;C365=KHC&amp;MH,SL))</f>
        <v>150</v>
      </c>
      <c r="J365" s="25">
        <f t="array" ref="J365">SUM(IF("155"&amp;C365=KHC&amp;MH,TH))</f>
        <v>2445580</v>
      </c>
      <c r="K365" s="8">
        <f t="shared" si="37"/>
        <v>0</v>
      </c>
      <c r="L365" s="8">
        <f t="shared" si="38"/>
        <v>0</v>
      </c>
      <c r="M365" s="301"/>
    </row>
    <row r="366" spans="1:13" ht="19.5" customHeight="1">
      <c r="A366" s="301" t="str">
        <f t="shared" si="35"/>
        <v>TP</v>
      </c>
      <c r="B366" s="313">
        <f t="shared" si="36"/>
        <v>22</v>
      </c>
      <c r="C366" s="194" t="s">
        <v>989</v>
      </c>
      <c r="D366" s="312" t="s">
        <v>403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6583876</v>
      </c>
      <c r="I366" s="25">
        <f t="array" ref="I366">SUM(IF("155"&amp;C366=KHC&amp;MH,SL))</f>
        <v>5000</v>
      </c>
      <c r="J366" s="25">
        <f t="array" ref="J366">SUM(IF("155"&amp;C366=KHC&amp;MH,TH))</f>
        <v>6583876</v>
      </c>
      <c r="K366" s="8">
        <f t="shared" si="37"/>
        <v>0</v>
      </c>
      <c r="L366" s="8">
        <f t="shared" si="38"/>
        <v>0</v>
      </c>
      <c r="M366" s="301"/>
    </row>
    <row r="367" spans="1:13" ht="19.5" customHeight="1">
      <c r="A367" s="301" t="str">
        <f t="shared" si="35"/>
        <v>TP</v>
      </c>
      <c r="B367" s="313">
        <f t="shared" si="36"/>
        <v>23</v>
      </c>
      <c r="C367" s="194" t="s">
        <v>1224</v>
      </c>
      <c r="D367" s="312" t="s">
        <v>403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301"/>
    </row>
    <row r="368" spans="1:13" ht="19.5" customHeight="1">
      <c r="A368" s="301" t="str">
        <f t="shared" si="35"/>
        <v>TP</v>
      </c>
      <c r="B368" s="313">
        <f t="shared" si="36"/>
        <v>24</v>
      </c>
      <c r="C368" s="194" t="s">
        <v>988</v>
      </c>
      <c r="D368" s="312" t="s">
        <v>403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658062</v>
      </c>
      <c r="I368" s="25">
        <f t="array" ref="I368">SUM(IF("155"&amp;C368=KHC&amp;MH,SL))</f>
        <v>500</v>
      </c>
      <c r="J368" s="25">
        <f t="array" ref="J368">SUM(IF("155"&amp;C368=KHC&amp;MH,TH))</f>
        <v>658062</v>
      </c>
      <c r="K368" s="8">
        <f t="shared" si="37"/>
        <v>0</v>
      </c>
      <c r="L368" s="8">
        <f t="shared" si="38"/>
        <v>0</v>
      </c>
      <c r="M368" s="301"/>
    </row>
    <row r="369" spans="1:13" ht="19.5" customHeight="1">
      <c r="A369" s="301" t="str">
        <f t="shared" si="35"/>
        <v>TP</v>
      </c>
      <c r="B369" s="313">
        <f t="shared" si="36"/>
        <v>25</v>
      </c>
      <c r="C369" s="194" t="s">
        <v>1230</v>
      </c>
      <c r="D369" s="312" t="s">
        <v>403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301"/>
    </row>
    <row r="370" spans="1:13" ht="19.5" customHeight="1">
      <c r="A370" s="301" t="str">
        <f t="shared" si="35"/>
        <v>TP</v>
      </c>
      <c r="B370" s="313">
        <f t="shared" si="36"/>
        <v>26</v>
      </c>
      <c r="C370" s="194" t="s">
        <v>1562</v>
      </c>
      <c r="D370" s="312" t="s">
        <v>403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301"/>
    </row>
    <row r="371" spans="1:13" ht="19.5" customHeight="1">
      <c r="A371" s="301" t="str">
        <f t="shared" si="35"/>
        <v>TP</v>
      </c>
      <c r="B371" s="313">
        <f t="shared" si="36"/>
        <v>27</v>
      </c>
      <c r="C371" s="191" t="s">
        <v>1219</v>
      </c>
      <c r="D371" s="312" t="s">
        <v>403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2373165</v>
      </c>
      <c r="I371" s="25">
        <f t="array" ref="I371">SUM(IF("155"&amp;C371=KHC&amp;MH,SL))</f>
        <v>1000</v>
      </c>
      <c r="J371" s="25">
        <f t="array" ref="J371">SUM(IF("155"&amp;C371=KHC&amp;MH,TH))</f>
        <v>2373165</v>
      </c>
      <c r="K371" s="8">
        <f t="shared" si="37"/>
        <v>0</v>
      </c>
      <c r="L371" s="8">
        <f t="shared" si="38"/>
        <v>0</v>
      </c>
      <c r="M371" s="301"/>
    </row>
    <row r="372" spans="1:13" ht="19.5" customHeight="1">
      <c r="A372" s="301" t="str">
        <f t="shared" si="35"/>
        <v>TP</v>
      </c>
      <c r="B372" s="313">
        <f t="shared" si="36"/>
        <v>28</v>
      </c>
      <c r="C372" s="191" t="s">
        <v>1212</v>
      </c>
      <c r="D372" s="312" t="s">
        <v>403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1035436</v>
      </c>
      <c r="I372" s="25">
        <f t="array" ref="I372">SUM(IF("155"&amp;C372=KHC&amp;MH,SL))</f>
        <v>400</v>
      </c>
      <c r="J372" s="25">
        <f t="array" ref="J372">SUM(IF("155"&amp;C372=KHC&amp;MH,TH))</f>
        <v>1035436</v>
      </c>
      <c r="K372" s="8">
        <f t="shared" si="37"/>
        <v>0</v>
      </c>
      <c r="L372" s="8">
        <f t="shared" si="38"/>
        <v>0</v>
      </c>
      <c r="M372" s="301"/>
    </row>
    <row r="373" spans="1:13" ht="19.5" customHeight="1">
      <c r="A373" s="301" t="str">
        <f t="shared" si="35"/>
        <v>TP</v>
      </c>
      <c r="B373" s="313">
        <f t="shared" si="36"/>
        <v>29</v>
      </c>
      <c r="C373" s="194" t="s">
        <v>1241</v>
      </c>
      <c r="D373" s="312" t="s">
        <v>403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301"/>
    </row>
    <row r="374" spans="1:13" ht="19.5" customHeight="1">
      <c r="A374" s="301" t="str">
        <f t="shared" si="35"/>
        <v>TP</v>
      </c>
      <c r="B374" s="313">
        <f t="shared" si="36"/>
        <v>30</v>
      </c>
      <c r="C374" s="194" t="s">
        <v>1099</v>
      </c>
      <c r="D374" s="312" t="s">
        <v>403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301"/>
    </row>
    <row r="375" spans="1:13" ht="19.5" customHeight="1">
      <c r="A375" s="301" t="str">
        <f t="shared" si="35"/>
        <v>TP</v>
      </c>
      <c r="B375" s="313">
        <f t="shared" si="36"/>
        <v>31</v>
      </c>
      <c r="C375" s="194" t="s">
        <v>1229</v>
      </c>
      <c r="D375" s="312" t="s">
        <v>403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301"/>
    </row>
    <row r="376" spans="1:13" ht="19.5" customHeight="1">
      <c r="A376" s="301" t="str">
        <f t="shared" si="35"/>
        <v>TP</v>
      </c>
      <c r="B376" s="313">
        <f t="shared" si="36"/>
        <v>32</v>
      </c>
      <c r="C376" s="194" t="s">
        <v>1486</v>
      </c>
      <c r="D376" s="312" t="s">
        <v>545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15223910</v>
      </c>
      <c r="I376" s="25">
        <f t="array" ref="I376">SUM(IF("155"&amp;C376=KHC&amp;MH,SL))</f>
        <v>455</v>
      </c>
      <c r="J376" s="25">
        <f t="array" ref="J376">SUM(IF("155"&amp;C376=KHC&amp;MH,TH))</f>
        <v>15223910</v>
      </c>
      <c r="K376" s="8">
        <f t="shared" si="37"/>
        <v>0</v>
      </c>
      <c r="L376" s="8">
        <f t="shared" si="38"/>
        <v>0</v>
      </c>
      <c r="M376" s="301"/>
    </row>
    <row r="377" spans="1:13" ht="19.5" customHeight="1">
      <c r="A377" s="301" t="str">
        <f t="shared" si="35"/>
        <v>TP</v>
      </c>
      <c r="B377" s="313">
        <f t="shared" si="36"/>
        <v>33</v>
      </c>
      <c r="C377" s="191" t="s">
        <v>1148</v>
      </c>
      <c r="D377" s="312" t="s">
        <v>545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7939325</v>
      </c>
      <c r="I377" s="25">
        <f t="array" ref="I377">SUM(IF("155"&amp;C377=KHC&amp;MH,SL))</f>
        <v>195</v>
      </c>
      <c r="J377" s="25">
        <f t="array" ref="J377">SUM(IF("155"&amp;C377=KHC&amp;MH,TH))</f>
        <v>7939325</v>
      </c>
      <c r="K377" s="8">
        <f t="shared" si="37"/>
        <v>0</v>
      </c>
      <c r="L377" s="8">
        <f t="shared" si="38"/>
        <v>0</v>
      </c>
      <c r="M377" s="301"/>
    </row>
    <row r="378" spans="1:13" ht="19.5" customHeight="1">
      <c r="A378" s="301" t="str">
        <f t="shared" si="35"/>
        <v>TP</v>
      </c>
      <c r="B378" s="313">
        <f t="shared" si="36"/>
        <v>34</v>
      </c>
      <c r="C378" s="194" t="s">
        <v>1149</v>
      </c>
      <c r="D378" s="312" t="s">
        <v>545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301"/>
    </row>
    <row r="379" spans="1:13" ht="19.5" customHeight="1">
      <c r="A379" s="301" t="str">
        <f t="shared" si="35"/>
        <v>TP</v>
      </c>
      <c r="B379" s="313">
        <f t="shared" si="36"/>
        <v>35</v>
      </c>
      <c r="C379" s="191" t="s">
        <v>1214</v>
      </c>
      <c r="D379" s="312" t="s">
        <v>545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3338496</v>
      </c>
      <c r="I379" s="25">
        <f t="array" ref="I379">SUM(IF("155"&amp;C379=KHC&amp;MH,SL))</f>
        <v>110</v>
      </c>
      <c r="J379" s="25">
        <f t="array" ref="J379">SUM(IF("155"&amp;C379=KHC&amp;MH,TH))</f>
        <v>3338496</v>
      </c>
      <c r="K379" s="8">
        <f t="shared" si="37"/>
        <v>0</v>
      </c>
      <c r="L379" s="8">
        <f t="shared" si="38"/>
        <v>0</v>
      </c>
      <c r="M379" s="301"/>
    </row>
    <row r="380" spans="1:13" ht="19.5" customHeight="1">
      <c r="A380" s="301" t="str">
        <f t="shared" si="35"/>
        <v>TP</v>
      </c>
      <c r="B380" s="313">
        <f t="shared" si="36"/>
        <v>36</v>
      </c>
      <c r="C380" s="191" t="s">
        <v>1566</v>
      </c>
      <c r="D380" s="312" t="s">
        <v>545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3095811</v>
      </c>
      <c r="I380" s="25">
        <f t="array" ref="I380">SUM(IF("155"&amp;C380=KHC&amp;MH,SL))</f>
        <v>97</v>
      </c>
      <c r="J380" s="25">
        <f t="array" ref="J380">SUM(IF("155"&amp;C380=KHC&amp;MH,TH))</f>
        <v>3095811</v>
      </c>
      <c r="K380" s="8">
        <f t="shared" si="37"/>
        <v>0</v>
      </c>
      <c r="L380" s="8">
        <f t="shared" si="38"/>
        <v>0</v>
      </c>
      <c r="M380" s="301"/>
    </row>
    <row r="381" spans="1:13" ht="19.5" customHeight="1">
      <c r="A381" s="301" t="str">
        <f t="shared" si="35"/>
        <v>TP</v>
      </c>
      <c r="B381" s="313">
        <f t="shared" si="36"/>
        <v>37</v>
      </c>
      <c r="C381" s="887" t="s">
        <v>1200</v>
      </c>
      <c r="D381" s="312" t="s">
        <v>545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5395687</v>
      </c>
      <c r="I381" s="25">
        <f t="array" ref="I381">SUM(IF("155"&amp;C381=KHC&amp;MH,SL))</f>
        <v>100</v>
      </c>
      <c r="J381" s="25">
        <f t="array" ref="J381">SUM(IF("155"&amp;C381=KHC&amp;MH,TH))</f>
        <v>5395687</v>
      </c>
      <c r="K381" s="8">
        <f t="shared" si="37"/>
        <v>0</v>
      </c>
      <c r="L381" s="8">
        <f t="shared" si="38"/>
        <v>0</v>
      </c>
      <c r="M381" s="301"/>
    </row>
    <row r="382" spans="1:13" ht="19.5" customHeight="1">
      <c r="A382" s="301" t="str">
        <f t="shared" ref="A382:A445" si="45">IF(B382&lt;&gt;"","TP","")</f>
        <v>TP</v>
      </c>
      <c r="B382" s="313">
        <f t="shared" ref="B382:B445" si="46">IF(C382&lt;&gt;"",B381+1,"")</f>
        <v>38</v>
      </c>
      <c r="C382" s="194" t="s">
        <v>1175</v>
      </c>
      <c r="D382" s="312" t="s">
        <v>545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16204422</v>
      </c>
      <c r="I382" s="25">
        <f t="array" ref="I382">SUM(IF("155"&amp;C382=KHC&amp;MH,SL))</f>
        <v>1884</v>
      </c>
      <c r="J382" s="25">
        <f t="array" ref="J382">SUM(IF("155"&amp;C382=KHC&amp;MH,TH))</f>
        <v>16204422</v>
      </c>
      <c r="K382" s="8">
        <f t="shared" si="37"/>
        <v>0</v>
      </c>
      <c r="L382" s="8">
        <f t="shared" si="38"/>
        <v>0</v>
      </c>
      <c r="M382" s="301"/>
    </row>
    <row r="383" spans="1:13" ht="19.5" customHeight="1">
      <c r="A383" s="301" t="str">
        <f t="shared" si="45"/>
        <v>TP</v>
      </c>
      <c r="B383" s="313">
        <f t="shared" si="46"/>
        <v>39</v>
      </c>
      <c r="C383" s="194" t="s">
        <v>1168</v>
      </c>
      <c r="D383" s="312" t="s">
        <v>545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301"/>
    </row>
    <row r="384" spans="1:13" ht="19.5" customHeight="1">
      <c r="A384" s="301" t="str">
        <f t="shared" si="45"/>
        <v>TP</v>
      </c>
      <c r="B384" s="313">
        <f t="shared" si="46"/>
        <v>40</v>
      </c>
      <c r="C384" s="194" t="s">
        <v>1179</v>
      </c>
      <c r="D384" s="312" t="s">
        <v>545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1433945</v>
      </c>
      <c r="I384" s="25">
        <f t="array" ref="I384">SUM(IF("155"&amp;C384=KHC&amp;MH,SL))</f>
        <v>196</v>
      </c>
      <c r="J384" s="25">
        <f t="array" ref="J384">SUM(IF("155"&amp;C384=KHC&amp;MH,TH))</f>
        <v>1433945</v>
      </c>
      <c r="K384" s="8">
        <f t="shared" si="37"/>
        <v>0</v>
      </c>
      <c r="L384" s="8">
        <f t="shared" si="38"/>
        <v>0</v>
      </c>
      <c r="M384" s="301"/>
    </row>
    <row r="385" spans="1:13" ht="19.5" customHeight="1">
      <c r="A385" s="301" t="str">
        <f t="shared" si="45"/>
        <v>TP</v>
      </c>
      <c r="B385" s="313">
        <f t="shared" si="46"/>
        <v>41</v>
      </c>
      <c r="C385" s="194" t="s">
        <v>1178</v>
      </c>
      <c r="D385" s="312" t="s">
        <v>545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11354758</v>
      </c>
      <c r="I385" s="25">
        <f t="array" ref="I385">SUM(IF("155"&amp;C385=KHC&amp;MH,SL))</f>
        <v>2220</v>
      </c>
      <c r="J385" s="25">
        <f t="array" ref="J385">SUM(IF("155"&amp;C385=KHC&amp;MH,TH))</f>
        <v>11354758</v>
      </c>
      <c r="K385" s="8">
        <f t="shared" si="37"/>
        <v>0</v>
      </c>
      <c r="L385" s="8">
        <f t="shared" si="38"/>
        <v>0</v>
      </c>
      <c r="M385" s="301"/>
    </row>
    <row r="386" spans="1:13" ht="19.5" customHeight="1">
      <c r="A386" s="301" t="str">
        <f t="shared" si="45"/>
        <v>TP</v>
      </c>
      <c r="B386" s="313">
        <f t="shared" si="46"/>
        <v>42</v>
      </c>
      <c r="C386" s="194" t="s">
        <v>1169</v>
      </c>
      <c r="D386" s="312" t="s">
        <v>545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301"/>
    </row>
    <row r="387" spans="1:13" ht="19.5" customHeight="1">
      <c r="A387" s="301" t="str">
        <f t="shared" si="45"/>
        <v>TP</v>
      </c>
      <c r="B387" s="313">
        <f t="shared" si="46"/>
        <v>43</v>
      </c>
      <c r="C387" s="194" t="s">
        <v>1121</v>
      </c>
      <c r="D387" s="312" t="s">
        <v>545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301"/>
    </row>
    <row r="388" spans="1:13" ht="19.5" customHeight="1">
      <c r="A388" s="301" t="str">
        <f t="shared" si="45"/>
        <v>TP</v>
      </c>
      <c r="B388" s="313">
        <f t="shared" si="46"/>
        <v>44</v>
      </c>
      <c r="C388" s="194" t="s">
        <v>1501</v>
      </c>
      <c r="D388" s="312" t="s">
        <v>545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4229556</v>
      </c>
      <c r="I388" s="25">
        <f t="array" ref="I388">SUM(IF("155"&amp;C388=KHC&amp;MH,SL))</f>
        <v>713</v>
      </c>
      <c r="J388" s="25">
        <f t="array" ref="J388">SUM(IF("155"&amp;C388=KHC&amp;MH,TH))</f>
        <v>4229556</v>
      </c>
      <c r="K388" s="8">
        <f t="shared" si="37"/>
        <v>0</v>
      </c>
      <c r="L388" s="8">
        <f t="shared" si="38"/>
        <v>0</v>
      </c>
      <c r="M388" s="301"/>
    </row>
    <row r="389" spans="1:13" ht="19.5" customHeight="1">
      <c r="A389" s="301" t="str">
        <f t="shared" si="45"/>
        <v>TP</v>
      </c>
      <c r="B389" s="313">
        <f t="shared" si="46"/>
        <v>45</v>
      </c>
      <c r="C389" s="194" t="s">
        <v>1533</v>
      </c>
      <c r="D389" s="312" t="s">
        <v>545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301"/>
    </row>
    <row r="390" spans="1:13" ht="19.5" customHeight="1">
      <c r="A390" s="301" t="str">
        <f t="shared" si="45"/>
        <v>TP</v>
      </c>
      <c r="B390" s="313">
        <f t="shared" si="46"/>
        <v>46</v>
      </c>
      <c r="C390" s="194" t="s">
        <v>1180</v>
      </c>
      <c r="D390" s="312" t="s">
        <v>545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5804662</v>
      </c>
      <c r="I390" s="25">
        <f t="array" ref="I390">SUM(IF("155"&amp;C390=KHC&amp;MH,SL))</f>
        <v>829</v>
      </c>
      <c r="J390" s="25">
        <f t="array" ref="J390">SUM(IF("155"&amp;C390=KHC&amp;MH,TH))</f>
        <v>5804662</v>
      </c>
      <c r="K390" s="8">
        <f t="shared" si="37"/>
        <v>0</v>
      </c>
      <c r="L390" s="8">
        <f t="shared" si="38"/>
        <v>0</v>
      </c>
      <c r="M390" s="301"/>
    </row>
    <row r="391" spans="1:13" ht="19.5" customHeight="1">
      <c r="A391" s="301" t="str">
        <f t="shared" si="45"/>
        <v>TP</v>
      </c>
      <c r="B391" s="313">
        <f t="shared" si="46"/>
        <v>47</v>
      </c>
      <c r="C391" s="194" t="s">
        <v>1233</v>
      </c>
      <c r="D391" s="312" t="s">
        <v>545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301"/>
    </row>
    <row r="392" spans="1:13" ht="19.5" customHeight="1">
      <c r="A392" s="301" t="str">
        <f t="shared" si="45"/>
        <v>TP</v>
      </c>
      <c r="B392" s="313">
        <f t="shared" si="46"/>
        <v>48</v>
      </c>
      <c r="C392" s="194" t="s">
        <v>1231</v>
      </c>
      <c r="D392" s="312" t="s">
        <v>545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301"/>
    </row>
    <row r="393" spans="1:13" ht="19.5" customHeight="1">
      <c r="A393" s="301" t="str">
        <f t="shared" si="45"/>
        <v>TP</v>
      </c>
      <c r="B393" s="313">
        <f t="shared" si="46"/>
        <v>49</v>
      </c>
      <c r="C393" s="194" t="s">
        <v>1064</v>
      </c>
      <c r="D393" s="312" t="s">
        <v>545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301"/>
    </row>
    <row r="394" spans="1:13" ht="19.5" customHeight="1">
      <c r="A394" s="301" t="str">
        <f t="shared" si="45"/>
        <v>TP</v>
      </c>
      <c r="B394" s="313">
        <f t="shared" si="46"/>
        <v>50</v>
      </c>
      <c r="C394" s="194" t="s">
        <v>1232</v>
      </c>
      <c r="D394" s="312" t="s">
        <v>545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301"/>
    </row>
    <row r="395" spans="1:13" ht="19.5" customHeight="1">
      <c r="A395" s="301" t="str">
        <f t="shared" si="45"/>
        <v>TP</v>
      </c>
      <c r="B395" s="313">
        <f t="shared" si="46"/>
        <v>51</v>
      </c>
      <c r="C395" s="194" t="s">
        <v>1150</v>
      </c>
      <c r="D395" s="312" t="s">
        <v>545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301"/>
    </row>
    <row r="396" spans="1:13" ht="19.5" customHeight="1">
      <c r="A396" s="301" t="str">
        <f t="shared" si="45"/>
        <v>TP</v>
      </c>
      <c r="B396" s="313">
        <f t="shared" si="46"/>
        <v>52</v>
      </c>
      <c r="C396" s="194" t="s">
        <v>1532</v>
      </c>
      <c r="D396" s="312" t="s">
        <v>545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301"/>
    </row>
    <row r="397" spans="1:13" ht="19.5" customHeight="1">
      <c r="A397" s="301" t="str">
        <f t="shared" si="45"/>
        <v>TP</v>
      </c>
      <c r="B397" s="313">
        <f t="shared" si="46"/>
        <v>53</v>
      </c>
      <c r="C397" s="191" t="s">
        <v>1210</v>
      </c>
      <c r="D397" s="312" t="s">
        <v>545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2867083</v>
      </c>
      <c r="I397" s="25">
        <f t="array" ref="I397">SUM(IF("155"&amp;C397=KHC&amp;MH,SL))</f>
        <v>500</v>
      </c>
      <c r="J397" s="25">
        <f t="array" ref="J397">SUM(IF("155"&amp;C397=KHC&amp;MH,TH))</f>
        <v>2867083</v>
      </c>
      <c r="K397" s="8">
        <f t="shared" si="37"/>
        <v>0</v>
      </c>
      <c r="L397" s="8">
        <f t="shared" si="38"/>
        <v>0</v>
      </c>
      <c r="M397" s="301"/>
    </row>
    <row r="398" spans="1:13" ht="19.5" customHeight="1">
      <c r="A398" s="301" t="str">
        <f t="shared" si="45"/>
        <v>TP</v>
      </c>
      <c r="B398" s="313">
        <f t="shared" si="46"/>
        <v>54</v>
      </c>
      <c r="C398" s="194" t="s">
        <v>1535</v>
      </c>
      <c r="D398" s="312" t="s">
        <v>545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986060</v>
      </c>
      <c r="I398" s="25">
        <f t="array" ref="I398">SUM(IF("155"&amp;C398=KHC&amp;MH,SL))</f>
        <v>153</v>
      </c>
      <c r="J398" s="25">
        <f t="array" ref="J398">SUM(IF("155"&amp;C398=KHC&amp;MH,TH))</f>
        <v>986060</v>
      </c>
      <c r="K398" s="8">
        <f t="shared" si="37"/>
        <v>0</v>
      </c>
      <c r="L398" s="8">
        <f t="shared" si="38"/>
        <v>0</v>
      </c>
      <c r="M398" s="301"/>
    </row>
    <row r="399" spans="1:13" ht="19.5" customHeight="1">
      <c r="A399" s="301" t="str">
        <f t="shared" si="45"/>
        <v>TP</v>
      </c>
      <c r="B399" s="313">
        <f t="shared" si="46"/>
        <v>55</v>
      </c>
      <c r="C399" s="194" t="s">
        <v>1499</v>
      </c>
      <c r="D399" s="312" t="s">
        <v>545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1796271</v>
      </c>
      <c r="I399" s="25">
        <f t="array" ref="I399">SUM(IF("155"&amp;C399=KHC&amp;MH,SL))</f>
        <v>259</v>
      </c>
      <c r="J399" s="25">
        <f t="array" ref="J399">SUM(IF("155"&amp;C399=KHC&amp;MH,TH))</f>
        <v>1796271</v>
      </c>
      <c r="K399" s="8">
        <f t="shared" si="37"/>
        <v>0</v>
      </c>
      <c r="L399" s="8">
        <f t="shared" si="38"/>
        <v>0</v>
      </c>
      <c r="M399" s="301"/>
    </row>
    <row r="400" spans="1:13" ht="19.5" customHeight="1">
      <c r="A400" s="301" t="str">
        <f t="shared" si="45"/>
        <v>TP</v>
      </c>
      <c r="B400" s="313">
        <f t="shared" si="46"/>
        <v>56</v>
      </c>
      <c r="C400" s="194" t="s">
        <v>1488</v>
      </c>
      <c r="D400" s="312" t="s">
        <v>545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301"/>
    </row>
    <row r="401" spans="1:13" ht="19.5" customHeight="1">
      <c r="A401" s="301" t="str">
        <f t="shared" si="45"/>
        <v>TP</v>
      </c>
      <c r="B401" s="313">
        <f t="shared" si="46"/>
        <v>57</v>
      </c>
      <c r="C401" s="194" t="s">
        <v>1115</v>
      </c>
      <c r="D401" s="312" t="s">
        <v>545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301"/>
    </row>
    <row r="402" spans="1:13" ht="19.5" customHeight="1">
      <c r="A402" s="301" t="str">
        <f t="shared" si="45"/>
        <v>TP</v>
      </c>
      <c r="B402" s="313">
        <f t="shared" si="46"/>
        <v>58</v>
      </c>
      <c r="C402" s="194" t="s">
        <v>1503</v>
      </c>
      <c r="D402" s="312" t="s">
        <v>545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5883178</v>
      </c>
      <c r="I402" s="25">
        <f t="array" ref="I402">SUM(IF("155"&amp;C402=KHC&amp;MH,SL))</f>
        <v>727</v>
      </c>
      <c r="J402" s="25">
        <f t="array" ref="J402">SUM(IF("155"&amp;C402=KHC&amp;MH,TH))</f>
        <v>5883178</v>
      </c>
      <c r="K402" s="8">
        <f t="shared" si="37"/>
        <v>0</v>
      </c>
      <c r="L402" s="8">
        <f t="shared" si="38"/>
        <v>0</v>
      </c>
      <c r="M402" s="301"/>
    </row>
    <row r="403" spans="1:13" ht="19.5" customHeight="1">
      <c r="A403" s="301" t="str">
        <f t="shared" si="45"/>
        <v>TP</v>
      </c>
      <c r="B403" s="313">
        <f t="shared" si="46"/>
        <v>59</v>
      </c>
      <c r="C403" s="194" t="s">
        <v>1536</v>
      </c>
      <c r="D403" s="312" t="s">
        <v>545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7472800</v>
      </c>
      <c r="I403" s="25">
        <f t="array" ref="I403">SUM(IF("155"&amp;C403=KHC&amp;MH,SL))</f>
        <v>830</v>
      </c>
      <c r="J403" s="25">
        <f t="array" ref="J403">SUM(IF("155"&amp;C403=KHC&amp;MH,TH))</f>
        <v>7472800</v>
      </c>
      <c r="K403" s="8">
        <f t="shared" si="37"/>
        <v>0</v>
      </c>
      <c r="L403" s="8">
        <f t="shared" si="38"/>
        <v>0</v>
      </c>
      <c r="M403" s="301"/>
    </row>
    <row r="404" spans="1:13" ht="19.5" customHeight="1">
      <c r="A404" s="301" t="str">
        <f t="shared" si="45"/>
        <v>TP</v>
      </c>
      <c r="B404" s="313">
        <f t="shared" si="46"/>
        <v>60</v>
      </c>
      <c r="C404" s="191" t="s">
        <v>1207</v>
      </c>
      <c r="D404" s="312" t="s">
        <v>545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2418449</v>
      </c>
      <c r="I404" s="25">
        <f t="array" ref="I404">SUM(IF("155"&amp;C404=KHC&amp;MH,SL))</f>
        <v>188</v>
      </c>
      <c r="J404" s="25">
        <f t="array" ref="J404">SUM(IF("155"&amp;C404=KHC&amp;MH,TH))</f>
        <v>2418449</v>
      </c>
      <c r="K404" s="8">
        <f t="shared" si="37"/>
        <v>0</v>
      </c>
      <c r="L404" s="8">
        <f t="shared" si="38"/>
        <v>0</v>
      </c>
      <c r="M404" s="301"/>
    </row>
    <row r="405" spans="1:13" ht="19.5" customHeight="1">
      <c r="A405" s="301" t="str">
        <f t="shared" si="45"/>
        <v>TP</v>
      </c>
      <c r="B405" s="313">
        <f t="shared" si="46"/>
        <v>61</v>
      </c>
      <c r="C405" s="194" t="s">
        <v>1140</v>
      </c>
      <c r="D405" s="312" t="s">
        <v>545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301"/>
    </row>
    <row r="406" spans="1:13" ht="19.5" customHeight="1">
      <c r="A406" s="301" t="str">
        <f t="shared" si="45"/>
        <v>TP</v>
      </c>
      <c r="B406" s="313">
        <f t="shared" si="46"/>
        <v>62</v>
      </c>
      <c r="C406" s="194" t="s">
        <v>1485</v>
      </c>
      <c r="D406" s="312" t="s">
        <v>545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10295131</v>
      </c>
      <c r="I406" s="25">
        <f t="array" ref="I406">SUM(IF("155"&amp;C406=KHC&amp;MH,SL))</f>
        <v>575</v>
      </c>
      <c r="J406" s="25">
        <f t="array" ref="J406">SUM(IF("155"&amp;C406=KHC&amp;MH,TH))</f>
        <v>10295131</v>
      </c>
      <c r="K406" s="8">
        <f t="shared" si="37"/>
        <v>0</v>
      </c>
      <c r="L406" s="8">
        <f t="shared" si="38"/>
        <v>0</v>
      </c>
      <c r="M406" s="301"/>
    </row>
    <row r="407" spans="1:13" ht="19.5" customHeight="1">
      <c r="A407" s="301" t="str">
        <f t="shared" si="45"/>
        <v>TP</v>
      </c>
      <c r="B407" s="313">
        <f t="shared" si="46"/>
        <v>63</v>
      </c>
      <c r="C407" s="194" t="s">
        <v>1538</v>
      </c>
      <c r="D407" s="312" t="s">
        <v>545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9122185</v>
      </c>
      <c r="I407" s="25">
        <f t="array" ref="I407">SUM(IF("155"&amp;C407=KHC&amp;MH,SL))</f>
        <v>1053</v>
      </c>
      <c r="J407" s="25">
        <f t="array" ref="J407">SUM(IF("155"&amp;C407=KHC&amp;MH,TH))</f>
        <v>9122185</v>
      </c>
      <c r="K407" s="8">
        <f t="shared" ref="K407:K466" si="47">E407+G407-I407</f>
        <v>0</v>
      </c>
      <c r="L407" s="8">
        <f t="shared" ref="L407:L466" si="48">F407+H407-J407</f>
        <v>0</v>
      </c>
      <c r="M407" s="301"/>
    </row>
    <row r="408" spans="1:13" ht="19.5" customHeight="1">
      <c r="A408" s="301" t="str">
        <f t="shared" si="45"/>
        <v>TP</v>
      </c>
      <c r="B408" s="313">
        <f t="shared" si="46"/>
        <v>64</v>
      </c>
      <c r="C408" s="194" t="s">
        <v>1530</v>
      </c>
      <c r="D408" s="312" t="s">
        <v>545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301"/>
    </row>
    <row r="409" spans="1:13" ht="19.5" customHeight="1">
      <c r="A409" s="301" t="str">
        <f t="shared" si="45"/>
        <v>TP</v>
      </c>
      <c r="B409" s="313">
        <f t="shared" si="46"/>
        <v>65</v>
      </c>
      <c r="C409" s="191" t="s">
        <v>1071</v>
      </c>
      <c r="D409" s="312" t="s">
        <v>545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3632546</v>
      </c>
      <c r="I409" s="25">
        <f t="array" ref="I409">SUM(IF("155"&amp;C409=KHC&amp;MH,SL))</f>
        <v>583</v>
      </c>
      <c r="J409" s="25">
        <f t="array" ref="J409">SUM(IF("155"&amp;C409=KHC&amp;MH,TH))</f>
        <v>3632546</v>
      </c>
      <c r="K409" s="8">
        <f t="shared" si="47"/>
        <v>0</v>
      </c>
      <c r="L409" s="8">
        <f t="shared" si="48"/>
        <v>0</v>
      </c>
      <c r="M409" s="301"/>
    </row>
    <row r="410" spans="1:13" ht="19.5" customHeight="1">
      <c r="A410" s="301" t="str">
        <f t="shared" si="45"/>
        <v>TP</v>
      </c>
      <c r="B410" s="313">
        <f t="shared" si="46"/>
        <v>66</v>
      </c>
      <c r="C410" s="191" t="s">
        <v>1215</v>
      </c>
      <c r="D410" s="312" t="s">
        <v>545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8807367</v>
      </c>
      <c r="I410" s="25">
        <f t="array" ref="I410">SUM(IF("155"&amp;C410=KHC&amp;MH,SL))</f>
        <v>940</v>
      </c>
      <c r="J410" s="25">
        <f t="array" ref="J410">SUM(IF("155"&amp;C410=KHC&amp;MH,TH))</f>
        <v>8807367</v>
      </c>
      <c r="K410" s="8">
        <f t="shared" si="47"/>
        <v>0</v>
      </c>
      <c r="L410" s="8">
        <f t="shared" si="48"/>
        <v>0</v>
      </c>
      <c r="M410" s="301"/>
    </row>
    <row r="411" spans="1:13" ht="19.5" customHeight="1">
      <c r="A411" s="301" t="str">
        <f t="shared" si="45"/>
        <v>TP</v>
      </c>
      <c r="B411" s="313">
        <f t="shared" si="46"/>
        <v>67</v>
      </c>
      <c r="C411" s="194" t="s">
        <v>1489</v>
      </c>
      <c r="D411" s="312" t="s">
        <v>545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301"/>
    </row>
    <row r="412" spans="1:13" ht="19.5" customHeight="1">
      <c r="A412" s="301" t="str">
        <f t="shared" si="45"/>
        <v>TP</v>
      </c>
      <c r="B412" s="313">
        <f t="shared" si="46"/>
        <v>68</v>
      </c>
      <c r="C412" s="194" t="s">
        <v>1122</v>
      </c>
      <c r="D412" s="312" t="s">
        <v>545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301"/>
    </row>
    <row r="413" spans="1:13" ht="19.5" customHeight="1">
      <c r="A413" s="301" t="str">
        <f t="shared" si="45"/>
        <v>TP</v>
      </c>
      <c r="B413" s="313">
        <f t="shared" si="46"/>
        <v>69</v>
      </c>
      <c r="C413" s="194" t="s">
        <v>1202</v>
      </c>
      <c r="D413" s="312" t="s">
        <v>545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3283996</v>
      </c>
      <c r="I413" s="25">
        <f t="array" ref="I413">SUM(IF("155"&amp;C413=KHC&amp;MH,SL))</f>
        <v>451</v>
      </c>
      <c r="J413" s="25">
        <f t="array" ref="J413">SUM(IF("155"&amp;C413=KHC&amp;MH,TH))</f>
        <v>3283996</v>
      </c>
      <c r="K413" s="8">
        <f t="shared" si="47"/>
        <v>0</v>
      </c>
      <c r="L413" s="8">
        <f t="shared" si="48"/>
        <v>0</v>
      </c>
      <c r="M413" s="301"/>
    </row>
    <row r="414" spans="1:13" ht="19.5" customHeight="1">
      <c r="A414" s="301" t="str">
        <f t="shared" si="45"/>
        <v>TP</v>
      </c>
      <c r="B414" s="313">
        <f t="shared" si="46"/>
        <v>70</v>
      </c>
      <c r="C414" s="194" t="s">
        <v>1513</v>
      </c>
      <c r="D414" s="312" t="s">
        <v>545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301"/>
    </row>
    <row r="415" spans="1:13" ht="19.5" customHeight="1">
      <c r="A415" s="301" t="str">
        <f t="shared" si="45"/>
        <v>TP</v>
      </c>
      <c r="B415" s="313">
        <f t="shared" si="46"/>
        <v>71</v>
      </c>
      <c r="C415" s="194" t="s">
        <v>1541</v>
      </c>
      <c r="D415" s="312" t="s">
        <v>545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4149375</v>
      </c>
      <c r="I415" s="25">
        <f t="array" ref="I415">SUM(IF("155"&amp;C415=KHC&amp;MH,SL))</f>
        <v>547</v>
      </c>
      <c r="J415" s="25">
        <f t="array" ref="J415">SUM(IF("155"&amp;C415=KHC&amp;MH,TH))</f>
        <v>4149375</v>
      </c>
      <c r="K415" s="8">
        <f t="shared" si="47"/>
        <v>0</v>
      </c>
      <c r="L415" s="8">
        <f t="shared" si="48"/>
        <v>0</v>
      </c>
      <c r="M415" s="301"/>
    </row>
    <row r="416" spans="1:13" ht="19.5" customHeight="1">
      <c r="A416" s="301" t="str">
        <f t="shared" si="45"/>
        <v>TP</v>
      </c>
      <c r="B416" s="313">
        <f t="shared" si="46"/>
        <v>72</v>
      </c>
      <c r="C416" s="194" t="s">
        <v>1095</v>
      </c>
      <c r="D416" s="312" t="s">
        <v>545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301"/>
    </row>
    <row r="417" spans="1:13" ht="19.5" customHeight="1">
      <c r="A417" s="301" t="str">
        <f t="shared" si="45"/>
        <v>TP</v>
      </c>
      <c r="B417" s="313">
        <f t="shared" si="46"/>
        <v>73</v>
      </c>
      <c r="C417" s="191" t="s">
        <v>1072</v>
      </c>
      <c r="D417" s="312" t="s">
        <v>545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11741409</v>
      </c>
      <c r="I417" s="25">
        <f t="array" ref="I417">SUM(IF("155"&amp;C417=KHC&amp;MH,SL))</f>
        <v>1791</v>
      </c>
      <c r="J417" s="25">
        <f t="array" ref="J417">SUM(IF("155"&amp;C417=KHC&amp;MH,TH))</f>
        <v>11741409</v>
      </c>
      <c r="K417" s="8">
        <f t="shared" si="47"/>
        <v>0</v>
      </c>
      <c r="L417" s="8">
        <f t="shared" si="48"/>
        <v>0</v>
      </c>
      <c r="M417" s="301"/>
    </row>
    <row r="418" spans="1:13" ht="19.5" customHeight="1">
      <c r="A418" s="301" t="str">
        <f t="shared" si="45"/>
        <v>TP</v>
      </c>
      <c r="B418" s="313">
        <f t="shared" si="46"/>
        <v>74</v>
      </c>
      <c r="C418" s="194" t="s">
        <v>1097</v>
      </c>
      <c r="D418" s="312" t="s">
        <v>545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301"/>
    </row>
    <row r="419" spans="1:13" ht="19.5" customHeight="1">
      <c r="A419" s="301" t="str">
        <f t="shared" si="45"/>
        <v>TP</v>
      </c>
      <c r="B419" s="313">
        <f t="shared" si="46"/>
        <v>75</v>
      </c>
      <c r="C419" s="194" t="s">
        <v>1143</v>
      </c>
      <c r="D419" s="312" t="s">
        <v>545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1059146</v>
      </c>
      <c r="I419" s="25">
        <f t="array" ref="I419">SUM(IF("155"&amp;C419=KHC&amp;MH,SL))</f>
        <v>100</v>
      </c>
      <c r="J419" s="25">
        <f t="array" ref="J419">SUM(IF("155"&amp;C419=KHC&amp;MH,TH))</f>
        <v>1059146</v>
      </c>
      <c r="K419" s="8">
        <f t="shared" si="47"/>
        <v>0</v>
      </c>
      <c r="L419" s="8">
        <f t="shared" si="48"/>
        <v>0</v>
      </c>
      <c r="M419" s="301"/>
    </row>
    <row r="420" spans="1:13" ht="19.5" customHeight="1">
      <c r="A420" s="301" t="str">
        <f t="shared" si="45"/>
        <v>TP</v>
      </c>
      <c r="B420" s="313">
        <f t="shared" si="46"/>
        <v>76</v>
      </c>
      <c r="C420" s="194" t="s">
        <v>1529</v>
      </c>
      <c r="D420" s="312" t="s">
        <v>545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11012711</v>
      </c>
      <c r="I420" s="25">
        <f t="array" ref="I420">SUM(IF("155"&amp;C420=KHC&amp;MH,SL))</f>
        <v>1080</v>
      </c>
      <c r="J420" s="25">
        <f t="array" ref="J420">SUM(IF("155"&amp;C420=KHC&amp;MH,TH))</f>
        <v>11012711</v>
      </c>
      <c r="K420" s="8">
        <f t="shared" si="47"/>
        <v>0</v>
      </c>
      <c r="L420" s="8">
        <f t="shared" si="48"/>
        <v>0</v>
      </c>
      <c r="M420" s="301"/>
    </row>
    <row r="421" spans="1:13" ht="19.5" customHeight="1">
      <c r="A421" s="301" t="str">
        <f t="shared" si="45"/>
        <v>TP</v>
      </c>
      <c r="B421" s="313">
        <f t="shared" si="46"/>
        <v>77</v>
      </c>
      <c r="C421" s="194" t="s">
        <v>1144</v>
      </c>
      <c r="D421" s="312" t="s">
        <v>545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6113482</v>
      </c>
      <c r="I421" s="25">
        <f t="array" ref="I421">SUM(IF("155"&amp;C421=KHC&amp;MH,SL))</f>
        <v>500</v>
      </c>
      <c r="J421" s="25">
        <f t="array" ref="J421">SUM(IF("155"&amp;C421=KHC&amp;MH,TH))</f>
        <v>6113482</v>
      </c>
      <c r="K421" s="8">
        <f t="shared" si="47"/>
        <v>0</v>
      </c>
      <c r="L421" s="8">
        <f t="shared" si="48"/>
        <v>0</v>
      </c>
      <c r="M421" s="301"/>
    </row>
    <row r="422" spans="1:13" ht="19.5" customHeight="1">
      <c r="A422" s="301" t="str">
        <f t="shared" si="45"/>
        <v>TP</v>
      </c>
      <c r="B422" s="313">
        <f t="shared" si="46"/>
        <v>78</v>
      </c>
      <c r="C422" s="194" t="s">
        <v>1490</v>
      </c>
      <c r="D422" s="312" t="s">
        <v>545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301"/>
    </row>
    <row r="423" spans="1:13" ht="19.5" customHeight="1">
      <c r="A423" s="301" t="str">
        <f t="shared" si="45"/>
        <v>TP</v>
      </c>
      <c r="B423" s="313">
        <f t="shared" si="46"/>
        <v>79</v>
      </c>
      <c r="C423" s="194" t="s">
        <v>1557</v>
      </c>
      <c r="D423" s="312" t="s">
        <v>545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301"/>
    </row>
    <row r="424" spans="1:13" ht="19.5" customHeight="1">
      <c r="A424" s="301" t="str">
        <f t="shared" si="45"/>
        <v>TP</v>
      </c>
      <c r="B424" s="313">
        <f t="shared" si="46"/>
        <v>80</v>
      </c>
      <c r="C424" s="194" t="s">
        <v>1152</v>
      </c>
      <c r="D424" s="312" t="s">
        <v>545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2559994</v>
      </c>
      <c r="I424" s="25">
        <f t="array" ref="I424">SUM(IF("155"&amp;C424=KHC&amp;MH,SL))</f>
        <v>409</v>
      </c>
      <c r="J424" s="25">
        <f t="array" ref="J424">SUM(IF("155"&amp;C424=KHC&amp;MH,TH))</f>
        <v>2559994</v>
      </c>
      <c r="K424" s="8">
        <f t="shared" si="47"/>
        <v>0</v>
      </c>
      <c r="L424" s="8">
        <f t="shared" si="48"/>
        <v>0</v>
      </c>
      <c r="M424" s="301"/>
    </row>
    <row r="425" spans="1:13" ht="19.5" customHeight="1">
      <c r="A425" s="301" t="str">
        <f t="shared" si="45"/>
        <v>TP</v>
      </c>
      <c r="B425" s="313">
        <f t="shared" si="46"/>
        <v>81</v>
      </c>
      <c r="C425" s="191" t="s">
        <v>1222</v>
      </c>
      <c r="D425" s="312" t="s">
        <v>545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2659637</v>
      </c>
      <c r="I425" s="25">
        <f t="array" ref="I425">SUM(IF("155"&amp;C425=KHC&amp;MH,SL))</f>
        <v>380</v>
      </c>
      <c r="J425" s="25">
        <f t="array" ref="J425">SUM(IF("155"&amp;C425=KHC&amp;MH,TH))</f>
        <v>2659637</v>
      </c>
      <c r="K425" s="8">
        <f t="shared" si="47"/>
        <v>0</v>
      </c>
      <c r="L425" s="8">
        <f t="shared" si="48"/>
        <v>0</v>
      </c>
      <c r="M425" s="301"/>
    </row>
    <row r="426" spans="1:13" ht="19.5" customHeight="1">
      <c r="A426" s="301" t="str">
        <f t="shared" si="45"/>
        <v>TP</v>
      </c>
      <c r="B426" s="313">
        <f t="shared" si="46"/>
        <v>82</v>
      </c>
      <c r="C426" s="191" t="s">
        <v>1221</v>
      </c>
      <c r="D426" s="312" t="s">
        <v>545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3612666</v>
      </c>
      <c r="I426" s="25">
        <f t="array" ref="I426">SUM(IF("155"&amp;C426=KHC&amp;MH,SL))</f>
        <v>507</v>
      </c>
      <c r="J426" s="25">
        <f t="array" ref="J426">SUM(IF("155"&amp;C426=KHC&amp;MH,TH))</f>
        <v>3612666</v>
      </c>
      <c r="K426" s="8">
        <f t="shared" si="47"/>
        <v>0</v>
      </c>
      <c r="L426" s="8">
        <f t="shared" si="48"/>
        <v>0</v>
      </c>
      <c r="M426" s="301"/>
    </row>
    <row r="427" spans="1:13" ht="19.5" customHeight="1">
      <c r="A427" s="301" t="str">
        <f t="shared" si="45"/>
        <v>TP</v>
      </c>
      <c r="B427" s="313">
        <f t="shared" si="46"/>
        <v>83</v>
      </c>
      <c r="C427" s="194" t="s">
        <v>1174</v>
      </c>
      <c r="D427" s="312" t="s">
        <v>545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5195791</v>
      </c>
      <c r="I427" s="25">
        <f t="array" ref="I427">SUM(IF("155"&amp;C427=KHC&amp;MH,SL))</f>
        <v>505</v>
      </c>
      <c r="J427" s="25">
        <f t="array" ref="J427">SUM(IF("155"&amp;C427=KHC&amp;MH,TH))</f>
        <v>5195791</v>
      </c>
      <c r="K427" s="8">
        <f t="shared" si="47"/>
        <v>0</v>
      </c>
      <c r="L427" s="8">
        <f t="shared" si="48"/>
        <v>0</v>
      </c>
      <c r="M427" s="301"/>
    </row>
    <row r="428" spans="1:13" ht="19.5" customHeight="1">
      <c r="A428" s="301" t="str">
        <f t="shared" si="45"/>
        <v>TP</v>
      </c>
      <c r="B428" s="313">
        <f t="shared" si="46"/>
        <v>84</v>
      </c>
      <c r="C428" s="194" t="s">
        <v>1547</v>
      </c>
      <c r="D428" s="312" t="s">
        <v>545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6087506</v>
      </c>
      <c r="I428" s="25">
        <f t="array" ref="I428">SUM(IF("155"&amp;C428=KHC&amp;MH,SL))</f>
        <v>524</v>
      </c>
      <c r="J428" s="25">
        <f t="array" ref="J428">SUM(IF("155"&amp;C428=KHC&amp;MH,TH))</f>
        <v>6087506</v>
      </c>
      <c r="K428" s="8">
        <f t="shared" si="47"/>
        <v>0</v>
      </c>
      <c r="L428" s="8">
        <f t="shared" si="48"/>
        <v>0</v>
      </c>
      <c r="M428" s="301"/>
    </row>
    <row r="429" spans="1:13" ht="19.5" customHeight="1">
      <c r="A429" s="301" t="str">
        <f t="shared" si="45"/>
        <v>TP</v>
      </c>
      <c r="B429" s="313">
        <f t="shared" si="46"/>
        <v>85</v>
      </c>
      <c r="C429" s="194" t="s">
        <v>1505</v>
      </c>
      <c r="D429" s="312" t="s">
        <v>545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3731403</v>
      </c>
      <c r="I429" s="25">
        <f t="array" ref="I429">SUM(IF("155"&amp;C429=KHC&amp;MH,SL))</f>
        <v>457</v>
      </c>
      <c r="J429" s="25">
        <f t="array" ref="J429">SUM(IF("155"&amp;C429=KHC&amp;MH,TH))</f>
        <v>3731403</v>
      </c>
      <c r="K429" s="8">
        <f t="shared" si="47"/>
        <v>0</v>
      </c>
      <c r="L429" s="8">
        <f t="shared" si="48"/>
        <v>0</v>
      </c>
      <c r="M429" s="301"/>
    </row>
    <row r="430" spans="1:13" ht="19.5" customHeight="1">
      <c r="A430" s="301" t="str">
        <f t="shared" si="45"/>
        <v>TP</v>
      </c>
      <c r="B430" s="313">
        <f t="shared" si="46"/>
        <v>86</v>
      </c>
      <c r="C430" s="194" t="s">
        <v>1531</v>
      </c>
      <c r="D430" s="312" t="s">
        <v>545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301"/>
    </row>
    <row r="431" spans="1:13" ht="19.5" customHeight="1">
      <c r="A431" s="301" t="str">
        <f t="shared" si="45"/>
        <v>TP</v>
      </c>
      <c r="B431" s="313">
        <f t="shared" si="46"/>
        <v>87</v>
      </c>
      <c r="C431" s="194" t="s">
        <v>1134</v>
      </c>
      <c r="D431" s="312" t="s">
        <v>545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24454926</v>
      </c>
      <c r="I431" s="25">
        <f t="array" ref="I431">SUM(IF("155"&amp;C431=KHC&amp;MH,SL))</f>
        <v>2183</v>
      </c>
      <c r="J431" s="25">
        <f t="array" ref="J431">SUM(IF("155"&amp;C431=KHC&amp;MH,TH))</f>
        <v>24454926</v>
      </c>
      <c r="K431" s="8">
        <f t="shared" si="47"/>
        <v>0</v>
      </c>
      <c r="L431" s="8">
        <f t="shared" si="48"/>
        <v>0</v>
      </c>
      <c r="M431" s="301"/>
    </row>
    <row r="432" spans="1:13" ht="19.5" customHeight="1">
      <c r="A432" s="301" t="str">
        <f t="shared" si="45"/>
        <v>TP</v>
      </c>
      <c r="B432" s="313">
        <f t="shared" si="46"/>
        <v>88</v>
      </c>
      <c r="C432" s="194" t="s">
        <v>1132</v>
      </c>
      <c r="D432" s="312" t="s">
        <v>545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301"/>
    </row>
    <row r="433" spans="1:13" ht="19.5" customHeight="1">
      <c r="A433" s="301" t="str">
        <f t="shared" si="45"/>
        <v>TP</v>
      </c>
      <c r="B433" s="313">
        <f t="shared" si="46"/>
        <v>89</v>
      </c>
      <c r="C433" s="194" t="s">
        <v>1514</v>
      </c>
      <c r="D433" s="312" t="s">
        <v>545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8457271</v>
      </c>
      <c r="I433" s="25">
        <f t="array" ref="I433">SUM(IF("155"&amp;C433=KHC&amp;MH,SL))</f>
        <v>1005</v>
      </c>
      <c r="J433" s="25">
        <f t="array" ref="J433">SUM(IF("155"&amp;C433=KHC&amp;MH,TH))</f>
        <v>8457271</v>
      </c>
      <c r="K433" s="8">
        <f t="shared" si="47"/>
        <v>0</v>
      </c>
      <c r="L433" s="8">
        <f t="shared" si="48"/>
        <v>0</v>
      </c>
      <c r="M433" s="301"/>
    </row>
    <row r="434" spans="1:13" ht="19.5" customHeight="1">
      <c r="A434" s="301" t="str">
        <f t="shared" si="45"/>
        <v>TP</v>
      </c>
      <c r="B434" s="313">
        <f t="shared" si="46"/>
        <v>90</v>
      </c>
      <c r="C434" s="194" t="s">
        <v>1517</v>
      </c>
      <c r="D434" s="312" t="s">
        <v>545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22075994</v>
      </c>
      <c r="I434" s="25">
        <f t="array" ref="I434">SUM(IF("155"&amp;C434=KHC&amp;MH,SL))</f>
        <v>2027</v>
      </c>
      <c r="J434" s="25">
        <f t="array" ref="J434">SUM(IF("155"&amp;C434=KHC&amp;MH,TH))</f>
        <v>22075994</v>
      </c>
      <c r="K434" s="8">
        <f t="shared" si="47"/>
        <v>0</v>
      </c>
      <c r="L434" s="8">
        <f t="shared" si="48"/>
        <v>0</v>
      </c>
      <c r="M434" s="301"/>
    </row>
    <row r="435" spans="1:13" ht="19.5" customHeight="1">
      <c r="A435" s="301" t="str">
        <f t="shared" si="45"/>
        <v>TP</v>
      </c>
      <c r="B435" s="313">
        <f t="shared" si="46"/>
        <v>91</v>
      </c>
      <c r="C435" s="191" t="s">
        <v>1123</v>
      </c>
      <c r="D435" s="312" t="s">
        <v>545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66653007</v>
      </c>
      <c r="I435" s="25">
        <f t="array" ref="I435">SUM(IF("155"&amp;C435=KHC&amp;MH,SL))</f>
        <v>8969</v>
      </c>
      <c r="J435" s="25">
        <f t="array" ref="J435">SUM(IF("155"&amp;C435=KHC&amp;MH,TH))</f>
        <v>66653007</v>
      </c>
      <c r="K435" s="8">
        <f t="shared" si="47"/>
        <v>0</v>
      </c>
      <c r="L435" s="8">
        <f t="shared" si="48"/>
        <v>0</v>
      </c>
      <c r="M435" s="301"/>
    </row>
    <row r="436" spans="1:13" ht="19.5" customHeight="1">
      <c r="A436" s="301" t="str">
        <f t="shared" si="45"/>
        <v>TP</v>
      </c>
      <c r="B436" s="313">
        <f t="shared" si="46"/>
        <v>92</v>
      </c>
      <c r="C436" s="191" t="s">
        <v>1220</v>
      </c>
      <c r="D436" s="312" t="s">
        <v>545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3092430</v>
      </c>
      <c r="I436" s="25">
        <f t="array" ref="I436">SUM(IF("155"&amp;C436=KHC&amp;MH,SL))</f>
        <v>412</v>
      </c>
      <c r="J436" s="25">
        <f t="array" ref="J436">SUM(IF("155"&amp;C436=KHC&amp;MH,TH))</f>
        <v>3092430</v>
      </c>
      <c r="K436" s="8">
        <f t="shared" si="47"/>
        <v>0</v>
      </c>
      <c r="L436" s="8">
        <f t="shared" si="48"/>
        <v>0</v>
      </c>
      <c r="M436" s="301"/>
    </row>
    <row r="437" spans="1:13" ht="19.5" customHeight="1">
      <c r="A437" s="301" t="str">
        <f t="shared" si="45"/>
        <v>TP</v>
      </c>
      <c r="B437" s="313">
        <f t="shared" si="46"/>
        <v>93</v>
      </c>
      <c r="C437" s="194" t="s">
        <v>1162</v>
      </c>
      <c r="D437" s="312" t="s">
        <v>545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301"/>
    </row>
    <row r="438" spans="1:13" ht="19.5" customHeight="1">
      <c r="A438" s="301" t="str">
        <f t="shared" si="45"/>
        <v>TP</v>
      </c>
      <c r="B438" s="313">
        <f t="shared" si="46"/>
        <v>94</v>
      </c>
      <c r="C438" s="194" t="s">
        <v>1137</v>
      </c>
      <c r="D438" s="312" t="s">
        <v>545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301"/>
    </row>
    <row r="439" spans="1:13" ht="19.5" customHeight="1">
      <c r="A439" s="301" t="str">
        <f t="shared" si="45"/>
        <v>TP</v>
      </c>
      <c r="B439" s="313">
        <f t="shared" si="46"/>
        <v>95</v>
      </c>
      <c r="C439" s="194" t="s">
        <v>1542</v>
      </c>
      <c r="D439" s="312" t="s">
        <v>545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9626649</v>
      </c>
      <c r="I439" s="25">
        <f t="array" ref="I439">SUM(IF("155"&amp;C439=KHC&amp;MH,SL))</f>
        <v>821</v>
      </c>
      <c r="J439" s="25">
        <f t="array" ref="J439">SUM(IF("155"&amp;C439=KHC&amp;MH,TH))</f>
        <v>9626649</v>
      </c>
      <c r="K439" s="8">
        <f t="shared" si="47"/>
        <v>0</v>
      </c>
      <c r="L439" s="8">
        <f t="shared" si="48"/>
        <v>0</v>
      </c>
      <c r="M439" s="301"/>
    </row>
    <row r="440" spans="1:13" ht="19.5" customHeight="1">
      <c r="A440" s="301" t="str">
        <f t="shared" si="45"/>
        <v>TP</v>
      </c>
      <c r="B440" s="313">
        <f t="shared" si="46"/>
        <v>96</v>
      </c>
      <c r="C440" s="194" t="s">
        <v>1504</v>
      </c>
      <c r="D440" s="312" t="s">
        <v>545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7108853</v>
      </c>
      <c r="I440" s="25">
        <f t="array" ref="I440">SUM(IF("155"&amp;C440=KHC&amp;MH,SL))</f>
        <v>800</v>
      </c>
      <c r="J440" s="25">
        <f t="array" ref="J440">SUM(IF("155"&amp;C440=KHC&amp;MH,TH))</f>
        <v>7108853</v>
      </c>
      <c r="K440" s="8">
        <f t="shared" si="47"/>
        <v>0</v>
      </c>
      <c r="L440" s="8">
        <f t="shared" si="48"/>
        <v>0</v>
      </c>
      <c r="M440" s="301"/>
    </row>
    <row r="441" spans="1:13" ht="19.5" customHeight="1">
      <c r="A441" s="301" t="str">
        <f t="shared" si="45"/>
        <v>TP</v>
      </c>
      <c r="B441" s="313">
        <f t="shared" si="46"/>
        <v>97</v>
      </c>
      <c r="C441" s="194" t="s">
        <v>1493</v>
      </c>
      <c r="D441" s="312" t="s">
        <v>545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301"/>
    </row>
    <row r="442" spans="1:13" ht="19.5" customHeight="1">
      <c r="A442" s="301" t="str">
        <f t="shared" si="45"/>
        <v>TP</v>
      </c>
      <c r="B442" s="313">
        <f t="shared" si="46"/>
        <v>98</v>
      </c>
      <c r="C442" s="194" t="s">
        <v>1539</v>
      </c>
      <c r="D442" s="312" t="s">
        <v>545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3675833</v>
      </c>
      <c r="I442" s="25">
        <f t="array" ref="I442">SUM(IF("155"&amp;C442=KHC&amp;MH,SL))</f>
        <v>471</v>
      </c>
      <c r="J442" s="25">
        <f t="array" ref="J442">SUM(IF("155"&amp;C442=KHC&amp;MH,TH))</f>
        <v>3675833</v>
      </c>
      <c r="K442" s="8">
        <f t="shared" si="47"/>
        <v>0</v>
      </c>
      <c r="L442" s="8">
        <f t="shared" si="48"/>
        <v>0</v>
      </c>
      <c r="M442" s="301"/>
    </row>
    <row r="443" spans="1:13" ht="19.5" customHeight="1">
      <c r="A443" s="301" t="str">
        <f t="shared" si="45"/>
        <v>TP</v>
      </c>
      <c r="B443" s="313">
        <f t="shared" si="46"/>
        <v>99</v>
      </c>
      <c r="C443" s="194" t="s">
        <v>1516</v>
      </c>
      <c r="D443" s="312" t="s">
        <v>545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4300458</v>
      </c>
      <c r="I443" s="25">
        <f t="array" ref="I443">SUM(IF("155"&amp;C443=KHC&amp;MH,SL))</f>
        <v>348</v>
      </c>
      <c r="J443" s="25">
        <f t="array" ref="J443">SUM(IF("155"&amp;C443=KHC&amp;MH,TH))</f>
        <v>4300458</v>
      </c>
      <c r="K443" s="8">
        <f t="shared" si="47"/>
        <v>0</v>
      </c>
      <c r="L443" s="8">
        <f t="shared" si="48"/>
        <v>0</v>
      </c>
      <c r="M443" s="301"/>
    </row>
    <row r="444" spans="1:13" ht="19.5" customHeight="1">
      <c r="A444" s="301" t="str">
        <f t="shared" si="45"/>
        <v>TP</v>
      </c>
      <c r="B444" s="313">
        <f t="shared" si="46"/>
        <v>100</v>
      </c>
      <c r="C444" s="194" t="s">
        <v>1543</v>
      </c>
      <c r="D444" s="312" t="s">
        <v>545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3051969</v>
      </c>
      <c r="I444" s="25">
        <f t="array" ref="I444">SUM(IF("155"&amp;C444=KHC&amp;MH,SL))</f>
        <v>254</v>
      </c>
      <c r="J444" s="25">
        <f t="array" ref="J444">SUM(IF("155"&amp;C444=KHC&amp;MH,TH))</f>
        <v>3051969</v>
      </c>
      <c r="K444" s="8">
        <f t="shared" si="47"/>
        <v>0</v>
      </c>
      <c r="L444" s="8">
        <f t="shared" si="48"/>
        <v>0</v>
      </c>
      <c r="M444" s="301"/>
    </row>
    <row r="445" spans="1:13" ht="19.5" customHeight="1">
      <c r="A445" s="301" t="str">
        <f t="shared" si="45"/>
        <v>TP</v>
      </c>
      <c r="B445" s="313">
        <f t="shared" si="46"/>
        <v>101</v>
      </c>
      <c r="C445" s="194" t="s">
        <v>1500</v>
      </c>
      <c r="D445" s="312" t="s">
        <v>545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301"/>
    </row>
    <row r="446" spans="1:13" ht="19.5" customHeight="1">
      <c r="A446" s="301" t="str">
        <f t="shared" ref="A446:A509" si="49">IF(B446&lt;&gt;"","TP","")</f>
        <v>TP</v>
      </c>
      <c r="B446" s="313">
        <f t="shared" ref="B446:B509" si="50">IF(C446&lt;&gt;"",B445+1,"")</f>
        <v>102</v>
      </c>
      <c r="C446" s="194" t="s">
        <v>1142</v>
      </c>
      <c r="D446" s="312" t="s">
        <v>545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3728939</v>
      </c>
      <c r="I446" s="25">
        <f t="array" ref="I446">SUM(IF("155"&amp;C446=KHC&amp;MH,SL))</f>
        <v>495</v>
      </c>
      <c r="J446" s="25">
        <f t="array" ref="J446">SUM(IF("155"&amp;C446=KHC&amp;MH,TH))</f>
        <v>3728939</v>
      </c>
      <c r="K446" s="8">
        <f t="shared" si="47"/>
        <v>0</v>
      </c>
      <c r="L446" s="8">
        <f t="shared" si="48"/>
        <v>0</v>
      </c>
      <c r="M446" s="301"/>
    </row>
    <row r="447" spans="1:13" ht="19.5" customHeight="1">
      <c r="A447" s="301" t="str">
        <f t="shared" si="49"/>
        <v>TP</v>
      </c>
      <c r="B447" s="313">
        <f t="shared" si="50"/>
        <v>103</v>
      </c>
      <c r="C447" s="194" t="s">
        <v>1506</v>
      </c>
      <c r="D447" s="312" t="s">
        <v>545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7505102</v>
      </c>
      <c r="I447" s="25">
        <f t="array" ref="I447">SUM(IF("155"&amp;C447=KHC&amp;MH,SL))</f>
        <v>853</v>
      </c>
      <c r="J447" s="25">
        <f t="array" ref="J447">SUM(IF("155"&amp;C447=KHC&amp;MH,TH))</f>
        <v>7505102</v>
      </c>
      <c r="K447" s="8">
        <f t="shared" si="47"/>
        <v>0</v>
      </c>
      <c r="L447" s="8">
        <f t="shared" si="48"/>
        <v>0</v>
      </c>
      <c r="M447" s="301"/>
    </row>
    <row r="448" spans="1:13" ht="19.5" customHeight="1">
      <c r="A448" s="301" t="str">
        <f t="shared" si="49"/>
        <v>TP</v>
      </c>
      <c r="B448" s="313">
        <f t="shared" si="50"/>
        <v>104</v>
      </c>
      <c r="C448" s="194" t="s">
        <v>1507</v>
      </c>
      <c r="D448" s="312" t="s">
        <v>545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11080761</v>
      </c>
      <c r="I448" s="25">
        <f t="array" ref="I448">SUM(IF("155"&amp;C448=KHC&amp;MH,SL))</f>
        <v>1127</v>
      </c>
      <c r="J448" s="25">
        <f t="array" ref="J448">SUM(IF("155"&amp;C448=KHC&amp;MH,TH))</f>
        <v>11080761</v>
      </c>
      <c r="K448" s="8">
        <f t="shared" si="47"/>
        <v>0</v>
      </c>
      <c r="L448" s="8">
        <f t="shared" si="48"/>
        <v>0</v>
      </c>
      <c r="M448" s="301"/>
    </row>
    <row r="449" spans="1:13" ht="19.5" customHeight="1">
      <c r="A449" s="301" t="str">
        <f t="shared" si="49"/>
        <v>TP</v>
      </c>
      <c r="B449" s="313">
        <f t="shared" si="50"/>
        <v>105</v>
      </c>
      <c r="C449" s="194" t="s">
        <v>1544</v>
      </c>
      <c r="D449" s="312" t="s">
        <v>545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20003867</v>
      </c>
      <c r="I449" s="25">
        <f t="array" ref="I449">SUM(IF("155"&amp;C449=KHC&amp;MH,SL))</f>
        <v>1711</v>
      </c>
      <c r="J449" s="25">
        <f t="array" ref="J449">SUM(IF("155"&amp;C449=KHC&amp;MH,TH))</f>
        <v>20003867</v>
      </c>
      <c r="K449" s="8">
        <f t="shared" si="47"/>
        <v>0</v>
      </c>
      <c r="L449" s="8">
        <f t="shared" si="48"/>
        <v>0</v>
      </c>
      <c r="M449" s="301"/>
    </row>
    <row r="450" spans="1:13" ht="19.5" customHeight="1">
      <c r="A450" s="301" t="str">
        <f t="shared" si="49"/>
        <v>TP</v>
      </c>
      <c r="B450" s="313">
        <f t="shared" si="50"/>
        <v>106</v>
      </c>
      <c r="C450" s="194" t="s">
        <v>1135</v>
      </c>
      <c r="D450" s="312" t="s">
        <v>545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6790962</v>
      </c>
      <c r="I450" s="25">
        <f t="array" ref="I450">SUM(IF("155"&amp;C450=KHC&amp;MH,SL))</f>
        <v>806</v>
      </c>
      <c r="J450" s="25">
        <f t="array" ref="J450">SUM(IF("155"&amp;C450=KHC&amp;MH,TH))</f>
        <v>6790962</v>
      </c>
      <c r="K450" s="8">
        <f t="shared" si="47"/>
        <v>0</v>
      </c>
      <c r="L450" s="8">
        <f t="shared" si="48"/>
        <v>0</v>
      </c>
      <c r="M450" s="301"/>
    </row>
    <row r="451" spans="1:13" ht="19.5" customHeight="1">
      <c r="A451" s="301" t="str">
        <f t="shared" si="49"/>
        <v>TP</v>
      </c>
      <c r="B451" s="313">
        <f t="shared" si="50"/>
        <v>107</v>
      </c>
      <c r="C451" s="194" t="s">
        <v>1496</v>
      </c>
      <c r="D451" s="312" t="s">
        <v>545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301"/>
    </row>
    <row r="452" spans="1:13" ht="19.5" customHeight="1">
      <c r="A452" s="301" t="str">
        <f t="shared" si="49"/>
        <v>TP</v>
      </c>
      <c r="B452" s="313">
        <f t="shared" si="50"/>
        <v>108</v>
      </c>
      <c r="C452" s="194" t="s">
        <v>1136</v>
      </c>
      <c r="D452" s="312" t="s">
        <v>545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301"/>
    </row>
    <row r="453" spans="1:13" ht="19.5" customHeight="1">
      <c r="A453" s="301" t="str">
        <f t="shared" si="49"/>
        <v>TP</v>
      </c>
      <c r="B453" s="313">
        <f t="shared" si="50"/>
        <v>109</v>
      </c>
      <c r="C453" s="194" t="s">
        <v>1205</v>
      </c>
      <c r="D453" s="312" t="s">
        <v>545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2955535</v>
      </c>
      <c r="I453" s="25">
        <f t="array" ref="I453">SUM(IF("155"&amp;C453=KHC&amp;MH,SL))</f>
        <v>254</v>
      </c>
      <c r="J453" s="25">
        <f t="array" ref="J453">SUM(IF("155"&amp;C453=KHC&amp;MH,TH))</f>
        <v>2955535</v>
      </c>
      <c r="K453" s="8">
        <f t="shared" si="47"/>
        <v>0</v>
      </c>
      <c r="L453" s="8">
        <f t="shared" si="48"/>
        <v>0</v>
      </c>
      <c r="M453" s="301"/>
    </row>
    <row r="454" spans="1:13" ht="19.5" customHeight="1">
      <c r="A454" s="301" t="str">
        <f t="shared" si="49"/>
        <v>TP</v>
      </c>
      <c r="B454" s="313">
        <f t="shared" si="50"/>
        <v>110</v>
      </c>
      <c r="C454" s="194" t="s">
        <v>1167</v>
      </c>
      <c r="D454" s="312" t="s">
        <v>545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301"/>
    </row>
    <row r="455" spans="1:13" ht="19.5" customHeight="1">
      <c r="A455" s="301" t="str">
        <f t="shared" si="49"/>
        <v>TP</v>
      </c>
      <c r="B455" s="313">
        <f t="shared" si="50"/>
        <v>111</v>
      </c>
      <c r="C455" s="194" t="s">
        <v>1527</v>
      </c>
      <c r="D455" s="312" t="s">
        <v>545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301"/>
    </row>
    <row r="456" spans="1:13" ht="19.5" customHeight="1">
      <c r="A456" s="301" t="str">
        <f t="shared" si="49"/>
        <v>TP</v>
      </c>
      <c r="B456" s="313">
        <f t="shared" si="50"/>
        <v>112</v>
      </c>
      <c r="C456" s="194" t="s">
        <v>1159</v>
      </c>
      <c r="D456" s="312" t="s">
        <v>545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45814312</v>
      </c>
      <c r="I456" s="25">
        <f t="array" ref="I456">SUM(IF("155"&amp;C456=KHC&amp;MH,SL))</f>
        <v>4796</v>
      </c>
      <c r="J456" s="25">
        <f t="array" ref="J456">SUM(IF("155"&amp;C456=KHC&amp;MH,TH))</f>
        <v>45814312</v>
      </c>
      <c r="K456" s="8">
        <f t="shared" si="47"/>
        <v>0</v>
      </c>
      <c r="L456" s="8">
        <f t="shared" si="48"/>
        <v>0</v>
      </c>
      <c r="M456" s="301"/>
    </row>
    <row r="457" spans="1:13" ht="19.5" customHeight="1">
      <c r="A457" s="301" t="str">
        <f t="shared" si="49"/>
        <v>TP</v>
      </c>
      <c r="B457" s="313">
        <f t="shared" si="50"/>
        <v>113</v>
      </c>
      <c r="C457" s="194" t="s">
        <v>1237</v>
      </c>
      <c r="D457" s="312" t="s">
        <v>545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301"/>
    </row>
    <row r="458" spans="1:13" ht="19.5" customHeight="1">
      <c r="A458" s="301" t="str">
        <f t="shared" si="49"/>
        <v>TP</v>
      </c>
      <c r="B458" s="313">
        <f t="shared" si="50"/>
        <v>114</v>
      </c>
      <c r="C458" s="194" t="s">
        <v>1240</v>
      </c>
      <c r="D458" s="312" t="s">
        <v>545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301"/>
    </row>
    <row r="459" spans="1:13" ht="19.5" customHeight="1">
      <c r="A459" s="301" t="str">
        <f t="shared" si="49"/>
        <v>TP</v>
      </c>
      <c r="B459" s="313">
        <f t="shared" si="50"/>
        <v>115</v>
      </c>
      <c r="C459" s="194" t="s">
        <v>1494</v>
      </c>
      <c r="D459" s="312" t="s">
        <v>545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301"/>
    </row>
    <row r="460" spans="1:13" ht="19.5" customHeight="1">
      <c r="A460" s="301" t="str">
        <f t="shared" si="49"/>
        <v>TP</v>
      </c>
      <c r="B460" s="313">
        <f t="shared" si="50"/>
        <v>116</v>
      </c>
      <c r="C460" s="194" t="s">
        <v>1495</v>
      </c>
      <c r="D460" s="312" t="s">
        <v>545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301"/>
    </row>
    <row r="461" spans="1:13" ht="19.5" customHeight="1">
      <c r="A461" s="301" t="str">
        <f t="shared" si="49"/>
        <v>TP</v>
      </c>
      <c r="B461" s="313">
        <f t="shared" si="50"/>
        <v>117</v>
      </c>
      <c r="C461" s="194" t="s">
        <v>1120</v>
      </c>
      <c r="D461" s="312" t="s">
        <v>545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29832323</v>
      </c>
      <c r="I461" s="25">
        <f t="array" ref="I461">SUM(IF("155"&amp;C461=KHC&amp;MH,SL))</f>
        <v>5859</v>
      </c>
      <c r="J461" s="25">
        <f t="array" ref="J461">SUM(IF("155"&amp;C461=KHC&amp;MH,TH))</f>
        <v>29832323</v>
      </c>
      <c r="K461" s="8">
        <f t="shared" si="47"/>
        <v>0</v>
      </c>
      <c r="L461" s="8">
        <f t="shared" si="48"/>
        <v>0</v>
      </c>
      <c r="M461" s="301"/>
    </row>
    <row r="462" spans="1:13" ht="19.5" customHeight="1">
      <c r="A462" s="301" t="str">
        <f t="shared" si="49"/>
        <v>TP</v>
      </c>
      <c r="B462" s="313">
        <f t="shared" si="50"/>
        <v>118</v>
      </c>
      <c r="C462" s="194" t="s">
        <v>1139</v>
      </c>
      <c r="D462" s="312" t="s">
        <v>545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12491910</v>
      </c>
      <c r="I462" s="25">
        <f t="array" ref="I462">SUM(IF("155"&amp;C462=KHC&amp;MH,SL))</f>
        <v>2247</v>
      </c>
      <c r="J462" s="25">
        <f t="array" ref="J462">SUM(IF("155"&amp;C462=KHC&amp;MH,TH))</f>
        <v>12491910</v>
      </c>
      <c r="K462" s="8">
        <f t="shared" si="47"/>
        <v>0</v>
      </c>
      <c r="L462" s="8">
        <f t="shared" si="48"/>
        <v>0</v>
      </c>
      <c r="M462" s="301"/>
    </row>
    <row r="463" spans="1:13" ht="19.5" customHeight="1">
      <c r="A463" s="301" t="str">
        <f t="shared" si="49"/>
        <v>TP</v>
      </c>
      <c r="B463" s="313">
        <f t="shared" si="50"/>
        <v>119</v>
      </c>
      <c r="C463" s="194" t="s">
        <v>1206</v>
      </c>
      <c r="D463" s="312" t="s">
        <v>545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2111754</v>
      </c>
      <c r="I463" s="25">
        <f t="array" ref="I463">SUM(IF("155"&amp;C463=KHC&amp;MH,SL))</f>
        <v>287</v>
      </c>
      <c r="J463" s="25">
        <f t="array" ref="J463">SUM(IF("155"&amp;C463=KHC&amp;MH,TH))</f>
        <v>2111754</v>
      </c>
      <c r="K463" s="8">
        <f t="shared" si="47"/>
        <v>0</v>
      </c>
      <c r="L463" s="8">
        <f t="shared" si="48"/>
        <v>0</v>
      </c>
      <c r="M463" s="301"/>
    </row>
    <row r="464" spans="1:13" ht="19.5" customHeight="1">
      <c r="A464" s="301" t="str">
        <f t="shared" si="49"/>
        <v>TP</v>
      </c>
      <c r="B464" s="313">
        <f t="shared" si="50"/>
        <v>120</v>
      </c>
      <c r="C464" s="194" t="s">
        <v>1138</v>
      </c>
      <c r="D464" s="312" t="s">
        <v>545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8097390</v>
      </c>
      <c r="I464" s="25">
        <f t="array" ref="I464">SUM(IF("155"&amp;C464=KHC&amp;MH,SL))</f>
        <v>941</v>
      </c>
      <c r="J464" s="25">
        <f t="array" ref="J464">SUM(IF("155"&amp;C464=KHC&amp;MH,TH))</f>
        <v>8097390</v>
      </c>
      <c r="K464" s="8">
        <f t="shared" si="47"/>
        <v>0</v>
      </c>
      <c r="L464" s="8">
        <f t="shared" si="48"/>
        <v>0</v>
      </c>
      <c r="M464" s="301"/>
    </row>
    <row r="465" spans="1:13" ht="19.5" customHeight="1">
      <c r="A465" s="301" t="str">
        <f t="shared" si="49"/>
        <v>TP</v>
      </c>
      <c r="B465" s="313">
        <f t="shared" si="50"/>
        <v>121</v>
      </c>
      <c r="C465" s="194" t="s">
        <v>1146</v>
      </c>
      <c r="D465" s="312" t="s">
        <v>545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1210446</v>
      </c>
      <c r="I465" s="25">
        <f t="array" ref="I465">SUM(IF("155"&amp;C465=KHC&amp;MH,SL))</f>
        <v>100</v>
      </c>
      <c r="J465" s="25">
        <f t="array" ref="J465">SUM(IF("155"&amp;C465=KHC&amp;MH,TH))</f>
        <v>1210446</v>
      </c>
      <c r="K465" s="8">
        <f t="shared" si="47"/>
        <v>0</v>
      </c>
      <c r="L465" s="8">
        <f t="shared" si="48"/>
        <v>0</v>
      </c>
      <c r="M465" s="301"/>
    </row>
    <row r="466" spans="1:13" ht="19.5" customHeight="1">
      <c r="A466" s="301" t="str">
        <f t="shared" si="49"/>
        <v>TP</v>
      </c>
      <c r="B466" s="313">
        <f t="shared" si="50"/>
        <v>122</v>
      </c>
      <c r="C466" s="194" t="s">
        <v>1173</v>
      </c>
      <c r="D466" s="312" t="s">
        <v>545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14493716</v>
      </c>
      <c r="I466" s="25">
        <f t="array" ref="I466">SUM(IF("155"&amp;C466=KHC&amp;MH,SL))</f>
        <v>985</v>
      </c>
      <c r="J466" s="25">
        <f t="array" ref="J466">SUM(IF("155"&amp;C466=KHC&amp;MH,TH))</f>
        <v>14493716</v>
      </c>
      <c r="K466" s="8">
        <f t="shared" si="47"/>
        <v>0</v>
      </c>
      <c r="L466" s="8">
        <f t="shared" si="48"/>
        <v>0</v>
      </c>
      <c r="M466" s="301"/>
    </row>
    <row r="467" spans="1:13" ht="19.5" customHeight="1">
      <c r="A467" s="301" t="str">
        <f t="shared" si="49"/>
        <v>TP</v>
      </c>
      <c r="B467" s="313">
        <f t="shared" si="50"/>
        <v>123</v>
      </c>
      <c r="C467" s="194" t="s">
        <v>1548</v>
      </c>
      <c r="D467" s="312" t="s">
        <v>545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5438277</v>
      </c>
      <c r="I467" s="25">
        <f t="array" ref="I467">SUM(IF("155"&amp;C467=KHC&amp;MH,SL))</f>
        <v>277</v>
      </c>
      <c r="J467" s="25">
        <f t="array" ref="J467">SUM(IF("155"&amp;C467=KHC&amp;MH,TH))</f>
        <v>5438277</v>
      </c>
      <c r="K467" s="8">
        <f t="shared" ref="K467:K527" si="51">E467+G467-I467</f>
        <v>0</v>
      </c>
      <c r="L467" s="8">
        <f t="shared" ref="L467:L527" si="52">F467+H467-J467</f>
        <v>0</v>
      </c>
      <c r="M467" s="301"/>
    </row>
    <row r="468" spans="1:13" ht="19.5" customHeight="1">
      <c r="A468" s="301" t="str">
        <f t="shared" si="49"/>
        <v>TP</v>
      </c>
      <c r="B468" s="313">
        <f t="shared" si="50"/>
        <v>124</v>
      </c>
      <c r="C468" s="191" t="s">
        <v>1151</v>
      </c>
      <c r="D468" s="312" t="s">
        <v>545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5308735</v>
      </c>
      <c r="I468" s="25">
        <f t="array" ref="I468">SUM(IF("155"&amp;C468=KHC&amp;MH,SL))</f>
        <v>608</v>
      </c>
      <c r="J468" s="25">
        <f t="array" ref="J468">SUM(IF("155"&amp;C468=KHC&amp;MH,TH))</f>
        <v>5308735</v>
      </c>
      <c r="K468" s="8">
        <f t="shared" si="51"/>
        <v>0</v>
      </c>
      <c r="L468" s="8">
        <f t="shared" si="52"/>
        <v>0</v>
      </c>
      <c r="M468" s="301"/>
    </row>
    <row r="469" spans="1:13" ht="19.5" customHeight="1">
      <c r="A469" s="301" t="str">
        <f t="shared" si="49"/>
        <v>TP</v>
      </c>
      <c r="B469" s="313">
        <f t="shared" si="50"/>
        <v>125</v>
      </c>
      <c r="C469" s="194" t="s">
        <v>1502</v>
      </c>
      <c r="D469" s="312" t="s">
        <v>545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292303</v>
      </c>
      <c r="I469" s="25">
        <f t="array" ref="I469">SUM(IF("155"&amp;C469=KHC&amp;MH,SL))</f>
        <v>62</v>
      </c>
      <c r="J469" s="25">
        <f t="array" ref="J469">SUM(IF("155"&amp;C469=KHC&amp;MH,TH))</f>
        <v>292303</v>
      </c>
      <c r="K469" s="8">
        <f t="shared" si="51"/>
        <v>0</v>
      </c>
      <c r="L469" s="8">
        <f t="shared" si="52"/>
        <v>0</v>
      </c>
      <c r="M469" s="301"/>
    </row>
    <row r="470" spans="1:13" ht="19.5" customHeight="1">
      <c r="A470" s="301" t="str">
        <f t="shared" si="49"/>
        <v>TP</v>
      </c>
      <c r="B470" s="313">
        <f t="shared" si="50"/>
        <v>126</v>
      </c>
      <c r="C470" s="194" t="s">
        <v>1510</v>
      </c>
      <c r="D470" s="312" t="s">
        <v>545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155740</v>
      </c>
      <c r="I470" s="25">
        <f t="array" ref="I470">SUM(IF("155"&amp;C470=KHC&amp;MH,SL))</f>
        <v>15</v>
      </c>
      <c r="J470" s="25">
        <f t="array" ref="J470">SUM(IF("155"&amp;C470=KHC&amp;MH,TH))</f>
        <v>155740</v>
      </c>
      <c r="K470" s="8">
        <f t="shared" si="51"/>
        <v>0</v>
      </c>
      <c r="L470" s="8">
        <f t="shared" si="52"/>
        <v>0</v>
      </c>
      <c r="M470" s="301"/>
    </row>
    <row r="471" spans="1:13" ht="19.5" customHeight="1">
      <c r="A471" s="301" t="str">
        <f t="shared" si="49"/>
        <v>TP</v>
      </c>
      <c r="B471" s="313">
        <f t="shared" si="50"/>
        <v>127</v>
      </c>
      <c r="C471" s="194" t="s">
        <v>1145</v>
      </c>
      <c r="D471" s="312" t="s">
        <v>545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31988484</v>
      </c>
      <c r="I471" s="25">
        <f t="array" ref="I471">SUM(IF("155"&amp;C471=KHC&amp;MH,SL))</f>
        <v>2991</v>
      </c>
      <c r="J471" s="25">
        <f t="array" ref="J471">SUM(IF("155"&amp;C471=KHC&amp;MH,TH))</f>
        <v>31988484</v>
      </c>
      <c r="K471" s="8">
        <f t="shared" si="51"/>
        <v>0</v>
      </c>
      <c r="L471" s="8">
        <f t="shared" si="52"/>
        <v>0</v>
      </c>
      <c r="M471" s="301"/>
    </row>
    <row r="472" spans="1:13" ht="19.5" customHeight="1">
      <c r="A472" s="301" t="str">
        <f t="shared" si="49"/>
        <v>TP</v>
      </c>
      <c r="B472" s="313">
        <f t="shared" si="50"/>
        <v>128</v>
      </c>
      <c r="C472" s="194" t="s">
        <v>1119</v>
      </c>
      <c r="D472" s="312" t="s">
        <v>545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301"/>
    </row>
    <row r="473" spans="1:13" ht="19.5" customHeight="1">
      <c r="A473" s="301" t="str">
        <f t="shared" si="49"/>
        <v>TP</v>
      </c>
      <c r="B473" s="313">
        <f t="shared" si="50"/>
        <v>129</v>
      </c>
      <c r="C473" s="191" t="s">
        <v>1147</v>
      </c>
      <c r="D473" s="312" t="s">
        <v>545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25478681</v>
      </c>
      <c r="I473" s="25">
        <f t="array" ref="I473">SUM(IF("155"&amp;C473=KHC&amp;MH,SL))</f>
        <v>2418</v>
      </c>
      <c r="J473" s="25">
        <f t="array" ref="J473">SUM(IF("155"&amp;C473=KHC&amp;MH,TH))</f>
        <v>25478681</v>
      </c>
      <c r="K473" s="8">
        <f t="shared" si="51"/>
        <v>0</v>
      </c>
      <c r="L473" s="8">
        <f t="shared" si="52"/>
        <v>0</v>
      </c>
      <c r="M473" s="301"/>
    </row>
    <row r="474" spans="1:13" ht="19.5" customHeight="1">
      <c r="A474" s="301" t="str">
        <f t="shared" si="49"/>
        <v>TP</v>
      </c>
      <c r="B474" s="313">
        <f t="shared" si="50"/>
        <v>130</v>
      </c>
      <c r="C474" s="194" t="s">
        <v>1508</v>
      </c>
      <c r="D474" s="312" t="s">
        <v>545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12113401</v>
      </c>
      <c r="I474" s="25">
        <f t="array" ref="I474">SUM(IF("155"&amp;C474=KHC&amp;MH,SL))</f>
        <v>1009</v>
      </c>
      <c r="J474" s="25">
        <f t="array" ref="J474">SUM(IF("155"&amp;C474=KHC&amp;MH,TH))</f>
        <v>12113401</v>
      </c>
      <c r="K474" s="8">
        <f t="shared" si="51"/>
        <v>0</v>
      </c>
      <c r="L474" s="8">
        <f t="shared" si="52"/>
        <v>0</v>
      </c>
      <c r="M474" s="301"/>
    </row>
    <row r="475" spans="1:13" ht="19.5" customHeight="1">
      <c r="A475" s="301" t="str">
        <f t="shared" si="49"/>
        <v>TP</v>
      </c>
      <c r="B475" s="313">
        <f t="shared" si="50"/>
        <v>131</v>
      </c>
      <c r="C475" s="194" t="s">
        <v>1537</v>
      </c>
      <c r="D475" s="312" t="s">
        <v>545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3924878</v>
      </c>
      <c r="I475" s="25">
        <f t="array" ref="I475">SUM(IF("155"&amp;C475=KHC&amp;MH,SL))</f>
        <v>251</v>
      </c>
      <c r="J475" s="25">
        <f t="array" ref="J475">SUM(IF("155"&amp;C475=KHC&amp;MH,TH))</f>
        <v>3924878</v>
      </c>
      <c r="K475" s="8">
        <f t="shared" si="51"/>
        <v>0</v>
      </c>
      <c r="L475" s="8">
        <f t="shared" si="52"/>
        <v>0</v>
      </c>
      <c r="M475" s="301"/>
    </row>
    <row r="476" spans="1:13" ht="19.5" customHeight="1">
      <c r="A476" s="301" t="str">
        <f t="shared" si="49"/>
        <v>TP</v>
      </c>
      <c r="B476" s="313">
        <f t="shared" si="50"/>
        <v>132</v>
      </c>
      <c r="C476" s="194" t="s">
        <v>1559</v>
      </c>
      <c r="D476" s="312" t="s">
        <v>545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301"/>
    </row>
    <row r="477" spans="1:13" ht="19.5" customHeight="1">
      <c r="A477" s="301" t="str">
        <f t="shared" si="49"/>
        <v>TP</v>
      </c>
      <c r="B477" s="313">
        <f t="shared" si="50"/>
        <v>133</v>
      </c>
      <c r="C477" s="194" t="s">
        <v>1498</v>
      </c>
      <c r="D477" s="312" t="s">
        <v>545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29745008</v>
      </c>
      <c r="I477" s="25">
        <f t="array" ref="I477">SUM(IF("155"&amp;C477=KHC&amp;MH,SL))</f>
        <v>2289</v>
      </c>
      <c r="J477" s="25">
        <f t="array" ref="J477">SUM(IF("155"&amp;C477=KHC&amp;MH,TH))</f>
        <v>29745008</v>
      </c>
      <c r="K477" s="8">
        <f t="shared" si="51"/>
        <v>0</v>
      </c>
      <c r="L477" s="8">
        <f t="shared" si="52"/>
        <v>0</v>
      </c>
      <c r="M477" s="301"/>
    </row>
    <row r="478" spans="1:13" ht="19.5" customHeight="1">
      <c r="A478" s="301" t="str">
        <f t="shared" si="49"/>
        <v>TP</v>
      </c>
      <c r="B478" s="313">
        <f t="shared" si="50"/>
        <v>134</v>
      </c>
      <c r="C478" s="194" t="s">
        <v>1512</v>
      </c>
      <c r="D478" s="312" t="s">
        <v>545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7387558</v>
      </c>
      <c r="I478" s="25">
        <f t="array" ref="I478">SUM(IF("155"&amp;C478=KHC&amp;MH,SL))</f>
        <v>503</v>
      </c>
      <c r="J478" s="25">
        <f t="array" ref="J478">SUM(IF("155"&amp;C478=KHC&amp;MH,TH))</f>
        <v>7387558</v>
      </c>
      <c r="K478" s="8">
        <f t="shared" si="51"/>
        <v>0</v>
      </c>
      <c r="L478" s="8">
        <f t="shared" si="52"/>
        <v>0</v>
      </c>
      <c r="M478" s="301"/>
    </row>
    <row r="479" spans="1:13" ht="19.5" customHeight="1">
      <c r="A479" s="301" t="str">
        <f t="shared" si="49"/>
        <v>TP</v>
      </c>
      <c r="B479" s="313">
        <f t="shared" si="50"/>
        <v>135</v>
      </c>
      <c r="C479" s="194" t="s">
        <v>1528</v>
      </c>
      <c r="D479" s="312" t="s">
        <v>545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16445696</v>
      </c>
      <c r="I479" s="25">
        <f t="array" ref="I479">SUM(IF("155"&amp;C479=KHC&amp;MH,SL))</f>
        <v>1179</v>
      </c>
      <c r="J479" s="25">
        <f t="array" ref="J479">SUM(IF("155"&amp;C479=KHC&amp;MH,TH))</f>
        <v>16445696</v>
      </c>
      <c r="K479" s="8">
        <f t="shared" si="51"/>
        <v>0</v>
      </c>
      <c r="L479" s="8">
        <f t="shared" si="52"/>
        <v>0</v>
      </c>
      <c r="M479" s="301"/>
    </row>
    <row r="480" spans="1:13" ht="19.5" customHeight="1">
      <c r="A480" s="301" t="str">
        <f t="shared" si="49"/>
        <v>TP</v>
      </c>
      <c r="B480" s="313">
        <f t="shared" si="50"/>
        <v>136</v>
      </c>
      <c r="C480" s="194" t="s">
        <v>1524</v>
      </c>
      <c r="D480" s="312" t="s">
        <v>545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301"/>
    </row>
    <row r="481" spans="1:13" ht="19.5" customHeight="1">
      <c r="A481" s="301" t="str">
        <f t="shared" si="49"/>
        <v>TP</v>
      </c>
      <c r="B481" s="313">
        <f t="shared" si="50"/>
        <v>137</v>
      </c>
      <c r="C481" s="194" t="s">
        <v>1521</v>
      </c>
      <c r="D481" s="312" t="s">
        <v>545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301"/>
    </row>
    <row r="482" spans="1:13" ht="19.5" customHeight="1">
      <c r="A482" s="301" t="str">
        <f t="shared" si="49"/>
        <v>TP</v>
      </c>
      <c r="B482" s="313">
        <f t="shared" si="50"/>
        <v>138</v>
      </c>
      <c r="C482" s="194" t="s">
        <v>1540</v>
      </c>
      <c r="D482" s="312" t="s">
        <v>545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12219013</v>
      </c>
      <c r="I482" s="25">
        <f t="array" ref="I482">SUM(IF("155"&amp;C482=KHC&amp;MH,SL))</f>
        <v>658</v>
      </c>
      <c r="J482" s="25">
        <f t="array" ref="J482">SUM(IF("155"&amp;C482=KHC&amp;MH,TH))</f>
        <v>12219013</v>
      </c>
      <c r="K482" s="8">
        <f t="shared" si="51"/>
        <v>0</v>
      </c>
      <c r="L482" s="8">
        <f t="shared" si="52"/>
        <v>0</v>
      </c>
      <c r="M482" s="301"/>
    </row>
    <row r="483" spans="1:13" ht="19.5" customHeight="1">
      <c r="A483" s="301" t="str">
        <f t="shared" si="49"/>
        <v>TP</v>
      </c>
      <c r="B483" s="313">
        <f t="shared" si="50"/>
        <v>139</v>
      </c>
      <c r="C483" s="194" t="s">
        <v>1545</v>
      </c>
      <c r="D483" s="312" t="s">
        <v>545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21396294</v>
      </c>
      <c r="I483" s="25">
        <f t="array" ref="I483">SUM(IF("155"&amp;C483=KHC&amp;MH,SL))</f>
        <v>1711</v>
      </c>
      <c r="J483" s="25">
        <f t="array" ref="J483">SUM(IF("155"&amp;C483=KHC&amp;MH,TH))</f>
        <v>21396294</v>
      </c>
      <c r="K483" s="8">
        <f t="shared" si="51"/>
        <v>0</v>
      </c>
      <c r="L483" s="8">
        <f t="shared" si="52"/>
        <v>0</v>
      </c>
      <c r="M483" s="301"/>
    </row>
    <row r="484" spans="1:13" ht="19.5" customHeight="1">
      <c r="A484" s="301" t="str">
        <f t="shared" si="49"/>
        <v>TP</v>
      </c>
      <c r="B484" s="313">
        <f t="shared" si="50"/>
        <v>140</v>
      </c>
      <c r="C484" s="887" t="s">
        <v>1199</v>
      </c>
      <c r="D484" s="312" t="s">
        <v>545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2295211</v>
      </c>
      <c r="I484" s="25">
        <f t="array" ref="I484">SUM(IF("155"&amp;C484=KHC&amp;MH,SL))</f>
        <v>97</v>
      </c>
      <c r="J484" s="25">
        <f t="array" ref="J484">SUM(IF("155"&amp;C484=KHC&amp;MH,TH))</f>
        <v>2295211</v>
      </c>
      <c r="K484" s="8">
        <f t="shared" si="51"/>
        <v>0</v>
      </c>
      <c r="L484" s="8">
        <f t="shared" si="52"/>
        <v>0</v>
      </c>
      <c r="M484" s="301"/>
    </row>
    <row r="485" spans="1:13" ht="19.5" customHeight="1">
      <c r="A485" s="301" t="str">
        <f t="shared" si="49"/>
        <v>TP</v>
      </c>
      <c r="B485" s="313">
        <f t="shared" si="50"/>
        <v>141</v>
      </c>
      <c r="C485" s="194" t="s">
        <v>1133</v>
      </c>
      <c r="D485" s="312" t="s">
        <v>545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15126898</v>
      </c>
      <c r="I485" s="25">
        <f t="array" ref="I485">SUM(IF("155"&amp;C485=KHC&amp;MH,SL))</f>
        <v>1307</v>
      </c>
      <c r="J485" s="25">
        <f t="array" ref="J485">SUM(IF("155"&amp;C485=KHC&amp;MH,TH))</f>
        <v>15126898</v>
      </c>
      <c r="K485" s="8">
        <f t="shared" si="51"/>
        <v>0</v>
      </c>
      <c r="L485" s="8">
        <f t="shared" si="52"/>
        <v>0</v>
      </c>
      <c r="M485" s="301"/>
    </row>
    <row r="486" spans="1:13" ht="19.5" customHeight="1">
      <c r="A486" s="301" t="str">
        <f t="shared" si="49"/>
        <v>TP</v>
      </c>
      <c r="B486" s="313">
        <f t="shared" si="50"/>
        <v>142</v>
      </c>
      <c r="C486" s="194" t="s">
        <v>1491</v>
      </c>
      <c r="D486" s="312" t="s">
        <v>545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301"/>
    </row>
    <row r="487" spans="1:13" ht="19.5" customHeight="1">
      <c r="A487" s="301" t="str">
        <f t="shared" si="49"/>
        <v>TP</v>
      </c>
      <c r="B487" s="313">
        <f t="shared" si="50"/>
        <v>143</v>
      </c>
      <c r="C487" s="194" t="s">
        <v>1481</v>
      </c>
      <c r="D487" s="312" t="s">
        <v>545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14739089</v>
      </c>
      <c r="I487" s="25">
        <f t="array" ref="I487">SUM(IF("155"&amp;C487=KHC&amp;MH,SL))</f>
        <v>620</v>
      </c>
      <c r="J487" s="25">
        <f t="array" ref="J487">SUM(IF("155"&amp;C487=KHC&amp;MH,TH))</f>
        <v>14739089</v>
      </c>
      <c r="K487" s="8">
        <f t="shared" si="51"/>
        <v>0</v>
      </c>
      <c r="L487" s="8">
        <f t="shared" si="52"/>
        <v>0</v>
      </c>
      <c r="M487" s="301"/>
    </row>
    <row r="488" spans="1:13" ht="19.5" customHeight="1">
      <c r="A488" s="301" t="str">
        <f t="shared" si="49"/>
        <v>TP</v>
      </c>
      <c r="B488" s="313">
        <f t="shared" si="50"/>
        <v>144</v>
      </c>
      <c r="C488" s="194" t="s">
        <v>1515</v>
      </c>
      <c r="D488" s="312" t="s">
        <v>545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17127914</v>
      </c>
      <c r="I488" s="25">
        <f t="array" ref="I488">SUM(IF("155"&amp;C488=KHC&amp;MH,SL))</f>
        <v>1101</v>
      </c>
      <c r="J488" s="25">
        <f t="array" ref="J488">SUM(IF("155"&amp;C488=KHC&amp;MH,TH))</f>
        <v>17127914</v>
      </c>
      <c r="K488" s="8">
        <f t="shared" si="51"/>
        <v>0</v>
      </c>
      <c r="L488" s="8">
        <f t="shared" si="52"/>
        <v>0</v>
      </c>
      <c r="M488" s="301"/>
    </row>
    <row r="489" spans="1:13" ht="19.5" customHeight="1">
      <c r="A489" s="301" t="str">
        <f t="shared" si="49"/>
        <v>TP</v>
      </c>
      <c r="B489" s="313">
        <f t="shared" si="50"/>
        <v>145</v>
      </c>
      <c r="C489" s="194" t="s">
        <v>1520</v>
      </c>
      <c r="D489" s="312" t="s">
        <v>545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301"/>
    </row>
    <row r="490" spans="1:13" ht="19.5" customHeight="1">
      <c r="A490" s="301" t="str">
        <f t="shared" si="49"/>
        <v>TP</v>
      </c>
      <c r="B490" s="313">
        <f t="shared" si="50"/>
        <v>146</v>
      </c>
      <c r="C490" s="194" t="s">
        <v>1484</v>
      </c>
      <c r="D490" s="312" t="s">
        <v>545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10883717</v>
      </c>
      <c r="I490" s="25">
        <f t="array" ref="I490">SUM(IF("155"&amp;C490=KHC&amp;MH,SL))</f>
        <v>410</v>
      </c>
      <c r="J490" s="25">
        <f t="array" ref="J490">SUM(IF("155"&amp;C490=KHC&amp;MH,TH))</f>
        <v>10883717</v>
      </c>
      <c r="K490" s="8">
        <f t="shared" si="51"/>
        <v>0</v>
      </c>
      <c r="L490" s="8">
        <f t="shared" si="52"/>
        <v>0</v>
      </c>
      <c r="M490" s="301"/>
    </row>
    <row r="491" spans="1:13" ht="19.5" customHeight="1">
      <c r="A491" s="301" t="str">
        <f t="shared" si="49"/>
        <v>TP</v>
      </c>
      <c r="B491" s="313">
        <f t="shared" si="50"/>
        <v>147</v>
      </c>
      <c r="C491" s="194" t="s">
        <v>1534</v>
      </c>
      <c r="D491" s="312" t="s">
        <v>545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20761656</v>
      </c>
      <c r="I491" s="25">
        <f t="array" ref="I491">SUM(IF("155"&amp;C491=KHC&amp;MH,SL))</f>
        <v>817</v>
      </c>
      <c r="J491" s="25">
        <f t="array" ref="J491">SUM(IF("155"&amp;C491=KHC&amp;MH,TH))</f>
        <v>20761656</v>
      </c>
      <c r="K491" s="8">
        <f t="shared" si="51"/>
        <v>0</v>
      </c>
      <c r="L491" s="8">
        <f t="shared" si="52"/>
        <v>0</v>
      </c>
      <c r="M491" s="301"/>
    </row>
    <row r="492" spans="1:13" ht="19.5" customHeight="1">
      <c r="A492" s="301" t="str">
        <f t="shared" si="49"/>
        <v>TP</v>
      </c>
      <c r="B492" s="313">
        <f t="shared" si="50"/>
        <v>148</v>
      </c>
      <c r="C492" s="194" t="s">
        <v>1518</v>
      </c>
      <c r="D492" s="312" t="s">
        <v>545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33563551</v>
      </c>
      <c r="I492" s="25">
        <f t="array" ref="I492">SUM(IF("155"&amp;C492=KHC&amp;MH,SL))</f>
        <v>1887</v>
      </c>
      <c r="J492" s="25">
        <f t="array" ref="J492">SUM(IF("155"&amp;C492=KHC&amp;MH,TH))</f>
        <v>33563551</v>
      </c>
      <c r="K492" s="8">
        <f t="shared" si="51"/>
        <v>0</v>
      </c>
      <c r="L492" s="8">
        <f t="shared" si="52"/>
        <v>0</v>
      </c>
      <c r="M492" s="301"/>
    </row>
    <row r="493" spans="1:13" ht="19.5" customHeight="1">
      <c r="A493" s="301" t="str">
        <f t="shared" si="49"/>
        <v>TP</v>
      </c>
      <c r="B493" s="313">
        <f t="shared" si="50"/>
        <v>149</v>
      </c>
      <c r="C493" s="194" t="s">
        <v>1546</v>
      </c>
      <c r="D493" s="312" t="s">
        <v>545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48713567</v>
      </c>
      <c r="I493" s="25">
        <f t="array" ref="I493">SUM(IF("155"&amp;C493=KHC&amp;MH,SL))</f>
        <v>3142</v>
      </c>
      <c r="J493" s="25">
        <f t="array" ref="J493">SUM(IF("155"&amp;C493=KHC&amp;MH,TH))</f>
        <v>48713567</v>
      </c>
      <c r="K493" s="8">
        <f t="shared" si="51"/>
        <v>0</v>
      </c>
      <c r="L493" s="8">
        <f t="shared" si="52"/>
        <v>0</v>
      </c>
      <c r="M493" s="301"/>
    </row>
    <row r="494" spans="1:13" ht="19.5" customHeight="1">
      <c r="A494" s="301" t="str">
        <f t="shared" si="49"/>
        <v>TP</v>
      </c>
      <c r="B494" s="313">
        <f t="shared" si="50"/>
        <v>150</v>
      </c>
      <c r="C494" s="194" t="s">
        <v>1182</v>
      </c>
      <c r="D494" s="312" t="s">
        <v>545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2337862</v>
      </c>
      <c r="I494" s="25">
        <f t="array" ref="I494">SUM(IF("155"&amp;C494=KHC&amp;MH,SL))</f>
        <v>219</v>
      </c>
      <c r="J494" s="25">
        <f t="array" ref="J494">SUM(IF("155"&amp;C494=KHC&amp;MH,TH))</f>
        <v>2337862</v>
      </c>
      <c r="K494" s="8">
        <f t="shared" si="51"/>
        <v>0</v>
      </c>
      <c r="L494" s="8">
        <f t="shared" si="52"/>
        <v>0</v>
      </c>
      <c r="M494" s="301"/>
    </row>
    <row r="495" spans="1:13" ht="19.5" customHeight="1">
      <c r="A495" s="301" t="str">
        <f t="shared" si="49"/>
        <v>TP</v>
      </c>
      <c r="B495" s="313">
        <f t="shared" si="50"/>
        <v>151</v>
      </c>
      <c r="C495" s="194" t="s">
        <v>1525</v>
      </c>
      <c r="D495" s="312" t="s">
        <v>545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7270059</v>
      </c>
      <c r="I495" s="25">
        <f t="array" ref="I495">SUM(IF("155"&amp;C495=KHC&amp;MH,SL))</f>
        <v>566</v>
      </c>
      <c r="J495" s="25">
        <f t="array" ref="J495">SUM(IF("155"&amp;C495=KHC&amp;MH,TH))</f>
        <v>7270059</v>
      </c>
      <c r="K495" s="8">
        <f t="shared" si="51"/>
        <v>0</v>
      </c>
      <c r="L495" s="8">
        <f t="shared" si="52"/>
        <v>0</v>
      </c>
      <c r="M495" s="301"/>
    </row>
    <row r="496" spans="1:13" ht="19.5" customHeight="1">
      <c r="A496" s="301" t="str">
        <f t="shared" si="49"/>
        <v>TP</v>
      </c>
      <c r="B496" s="313">
        <f t="shared" si="50"/>
        <v>152</v>
      </c>
      <c r="C496" s="194" t="s">
        <v>1550</v>
      </c>
      <c r="D496" s="312" t="s">
        <v>545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301"/>
    </row>
    <row r="497" spans="1:13" ht="19.5" customHeight="1">
      <c r="A497" s="301" t="str">
        <f t="shared" si="49"/>
        <v>TP</v>
      </c>
      <c r="B497" s="313">
        <f t="shared" si="50"/>
        <v>153</v>
      </c>
      <c r="C497" s="194" t="s">
        <v>1558</v>
      </c>
      <c r="D497" s="312" t="s">
        <v>545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301"/>
    </row>
    <row r="498" spans="1:13" ht="19.5" customHeight="1">
      <c r="A498" s="301" t="str">
        <f t="shared" si="49"/>
        <v>TP</v>
      </c>
      <c r="B498" s="313">
        <f t="shared" si="50"/>
        <v>154</v>
      </c>
      <c r="C498" s="194" t="s">
        <v>1511</v>
      </c>
      <c r="D498" s="312" t="s">
        <v>545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301"/>
    </row>
    <row r="499" spans="1:13" ht="19.5" customHeight="1">
      <c r="A499" s="301" t="str">
        <f t="shared" si="49"/>
        <v>TP</v>
      </c>
      <c r="B499" s="313">
        <f t="shared" si="50"/>
        <v>155</v>
      </c>
      <c r="C499" s="194" t="s">
        <v>1509</v>
      </c>
      <c r="D499" s="312" t="s">
        <v>545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301"/>
    </row>
    <row r="500" spans="1:13" ht="19.5" customHeight="1">
      <c r="A500" s="301" t="str">
        <f t="shared" si="49"/>
        <v>TP</v>
      </c>
      <c r="B500" s="313">
        <f t="shared" si="50"/>
        <v>156</v>
      </c>
      <c r="C500" s="194" t="s">
        <v>1526</v>
      </c>
      <c r="D500" s="312" t="s">
        <v>545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27245352</v>
      </c>
      <c r="I500" s="25">
        <f t="array" ref="I500">SUM(IF("155"&amp;C500=KHC&amp;MH,SL))</f>
        <v>1336</v>
      </c>
      <c r="J500" s="25">
        <f t="array" ref="J500">SUM(IF("155"&amp;C500=KHC&amp;MH,TH))</f>
        <v>27245352</v>
      </c>
      <c r="K500" s="8">
        <f t="shared" si="51"/>
        <v>0</v>
      </c>
      <c r="L500" s="8">
        <f t="shared" si="52"/>
        <v>0</v>
      </c>
      <c r="M500" s="301"/>
    </row>
    <row r="501" spans="1:13" ht="19.5" customHeight="1">
      <c r="A501" s="301" t="str">
        <f t="shared" si="49"/>
        <v>TP</v>
      </c>
      <c r="B501" s="313">
        <f t="shared" si="50"/>
        <v>157</v>
      </c>
      <c r="C501" s="194" t="s">
        <v>1522</v>
      </c>
      <c r="D501" s="312" t="s">
        <v>545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301"/>
    </row>
    <row r="502" spans="1:13" ht="19.5" customHeight="1">
      <c r="A502" s="301" t="str">
        <f t="shared" si="49"/>
        <v>TP</v>
      </c>
      <c r="B502" s="313">
        <f t="shared" si="50"/>
        <v>158</v>
      </c>
      <c r="C502" s="194" t="s">
        <v>1519</v>
      </c>
      <c r="D502" s="312" t="s">
        <v>545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301"/>
    </row>
    <row r="503" spans="1:13" ht="19.5" customHeight="1">
      <c r="A503" s="301" t="str">
        <f t="shared" si="49"/>
        <v>TP</v>
      </c>
      <c r="B503" s="313">
        <f t="shared" si="50"/>
        <v>159</v>
      </c>
      <c r="C503" s="194" t="s">
        <v>1552</v>
      </c>
      <c r="D503" s="312" t="s">
        <v>545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301"/>
    </row>
    <row r="504" spans="1:13" ht="19.5" customHeight="1">
      <c r="A504" s="301" t="str">
        <f t="shared" si="49"/>
        <v>TP</v>
      </c>
      <c r="B504" s="313">
        <f t="shared" si="50"/>
        <v>160</v>
      </c>
      <c r="C504" s="194" t="s">
        <v>1483</v>
      </c>
      <c r="D504" s="312" t="s">
        <v>545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8612518</v>
      </c>
      <c r="I504" s="25">
        <f t="array" ref="I504">SUM(IF("155"&amp;C504=KHC&amp;MH,SL))</f>
        <v>245</v>
      </c>
      <c r="J504" s="25">
        <f t="array" ref="J504">SUM(IF("155"&amp;C504=KHC&amp;MH,TH))</f>
        <v>8612518</v>
      </c>
      <c r="K504" s="8">
        <f t="shared" si="51"/>
        <v>0</v>
      </c>
      <c r="L504" s="8">
        <f t="shared" si="52"/>
        <v>0</v>
      </c>
      <c r="M504" s="301"/>
    </row>
    <row r="505" spans="1:13" ht="19.5" customHeight="1">
      <c r="A505" s="301" t="str">
        <f t="shared" si="49"/>
        <v>TP</v>
      </c>
      <c r="B505" s="313">
        <f t="shared" si="50"/>
        <v>161</v>
      </c>
      <c r="C505" s="194" t="s">
        <v>1480</v>
      </c>
      <c r="D505" s="312" t="s">
        <v>545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6068894</v>
      </c>
      <c r="I505" s="25">
        <f t="array" ref="I505">SUM(IF("155"&amp;C505=KHC&amp;MH,SL))</f>
        <v>145</v>
      </c>
      <c r="J505" s="25">
        <f t="array" ref="J505">SUM(IF("155"&amp;C505=KHC&amp;MH,TH))</f>
        <v>6068894</v>
      </c>
      <c r="K505" s="8">
        <f t="shared" si="51"/>
        <v>0</v>
      </c>
      <c r="L505" s="8">
        <f t="shared" si="52"/>
        <v>0</v>
      </c>
      <c r="M505" s="301"/>
    </row>
    <row r="506" spans="1:13" ht="19.5" customHeight="1">
      <c r="A506" s="301" t="str">
        <f t="shared" si="49"/>
        <v>TP</v>
      </c>
      <c r="B506" s="313">
        <f t="shared" si="50"/>
        <v>162</v>
      </c>
      <c r="C506" s="194" t="s">
        <v>1482</v>
      </c>
      <c r="D506" s="312" t="s">
        <v>545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6125685</v>
      </c>
      <c r="I506" s="25">
        <f t="array" ref="I506">SUM(IF("155"&amp;C506=KHC&amp;MH,SL))</f>
        <v>140</v>
      </c>
      <c r="J506" s="25">
        <f t="array" ref="J506">SUM(IF("155"&amp;C506=KHC&amp;MH,TH))</f>
        <v>6125685</v>
      </c>
      <c r="K506" s="8">
        <f t="shared" si="51"/>
        <v>0</v>
      </c>
      <c r="L506" s="8">
        <f t="shared" si="52"/>
        <v>0</v>
      </c>
      <c r="M506" s="301"/>
    </row>
    <row r="507" spans="1:13" ht="19.5" customHeight="1">
      <c r="A507" s="301" t="str">
        <f t="shared" si="49"/>
        <v>TP</v>
      </c>
      <c r="B507" s="313">
        <f t="shared" si="50"/>
        <v>163</v>
      </c>
      <c r="C507" s="191" t="s">
        <v>1213</v>
      </c>
      <c r="D507" s="312" t="s">
        <v>545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2241509</v>
      </c>
      <c r="I507" s="25">
        <f t="array" ref="I507">SUM(IF("155"&amp;C507=KHC&amp;MH,SL))</f>
        <v>91</v>
      </c>
      <c r="J507" s="25">
        <f t="array" ref="J507">SUM(IF("155"&amp;C507=KHC&amp;MH,TH))</f>
        <v>2241509</v>
      </c>
      <c r="K507" s="8">
        <f t="shared" si="51"/>
        <v>0</v>
      </c>
      <c r="L507" s="8">
        <f t="shared" si="52"/>
        <v>0</v>
      </c>
      <c r="M507" s="301"/>
    </row>
    <row r="508" spans="1:13" ht="19.5" customHeight="1">
      <c r="A508" s="301" t="str">
        <f t="shared" si="49"/>
        <v>TP</v>
      </c>
      <c r="B508" s="313">
        <f t="shared" si="50"/>
        <v>164</v>
      </c>
      <c r="C508" s="194" t="s">
        <v>1157</v>
      </c>
      <c r="D508" s="312" t="s">
        <v>545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301"/>
    </row>
    <row r="509" spans="1:13" ht="19.5" customHeight="1">
      <c r="A509" s="301" t="str">
        <f t="shared" si="49"/>
        <v>TP</v>
      </c>
      <c r="B509" s="313">
        <f t="shared" si="50"/>
        <v>165</v>
      </c>
      <c r="C509" s="887" t="s">
        <v>1196</v>
      </c>
      <c r="D509" s="312" t="s">
        <v>545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1191563</v>
      </c>
      <c r="I509" s="25">
        <f t="array" ref="I509">SUM(IF("155"&amp;C509=KHC&amp;MH,SL))</f>
        <v>327</v>
      </c>
      <c r="J509" s="25">
        <f t="array" ref="J509">SUM(IF("155"&amp;C509=KHC&amp;MH,TH))</f>
        <v>1191563</v>
      </c>
      <c r="K509" s="8">
        <f t="shared" si="51"/>
        <v>0</v>
      </c>
      <c r="L509" s="8">
        <f t="shared" si="52"/>
        <v>0</v>
      </c>
      <c r="M509" s="301"/>
    </row>
    <row r="510" spans="1:13" ht="19.5" customHeight="1">
      <c r="A510" s="301" t="str">
        <f t="shared" ref="A510:A573" si="53">IF(B510&lt;&gt;"","TP","")</f>
        <v>TP</v>
      </c>
      <c r="B510" s="313">
        <f t="shared" ref="B510:B573" si="54">IF(C510&lt;&gt;"",B509+1,"")</f>
        <v>166</v>
      </c>
      <c r="C510" s="194" t="s">
        <v>1154</v>
      </c>
      <c r="D510" s="312" t="s">
        <v>545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301"/>
    </row>
    <row r="511" spans="1:13" ht="19.5" customHeight="1">
      <c r="A511" s="301" t="str">
        <f t="shared" si="53"/>
        <v>TP</v>
      </c>
      <c r="B511" s="313">
        <f t="shared" si="54"/>
        <v>167</v>
      </c>
      <c r="C511" s="887" t="s">
        <v>1195</v>
      </c>
      <c r="D511" s="312" t="s">
        <v>545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1778243</v>
      </c>
      <c r="I511" s="25">
        <f t="array" ref="I511">SUM(IF("155"&amp;C511=KHC&amp;MH,SL))</f>
        <v>317</v>
      </c>
      <c r="J511" s="25">
        <f t="array" ref="J511">SUM(IF("155"&amp;C511=KHC&amp;MH,TH))</f>
        <v>1778243</v>
      </c>
      <c r="K511" s="8">
        <f t="shared" si="51"/>
        <v>0</v>
      </c>
      <c r="L511" s="8">
        <f t="shared" si="52"/>
        <v>0</v>
      </c>
      <c r="M511" s="301"/>
    </row>
    <row r="512" spans="1:13" ht="19.5" customHeight="1">
      <c r="A512" s="301" t="str">
        <f t="shared" si="53"/>
        <v>TP</v>
      </c>
      <c r="B512" s="313">
        <f t="shared" si="54"/>
        <v>168</v>
      </c>
      <c r="C512" s="194" t="s">
        <v>1128</v>
      </c>
      <c r="D512" s="312" t="s">
        <v>545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301"/>
    </row>
    <row r="513" spans="1:13" ht="19.5" customHeight="1">
      <c r="A513" s="301" t="str">
        <f t="shared" si="53"/>
        <v>TP</v>
      </c>
      <c r="B513" s="313">
        <f t="shared" si="54"/>
        <v>169</v>
      </c>
      <c r="C513" s="887" t="s">
        <v>1197</v>
      </c>
      <c r="D513" s="312" t="s">
        <v>545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12017647</v>
      </c>
      <c r="I513" s="25">
        <f t="array" ref="I513">SUM(IF("155"&amp;C513=KHC&amp;MH,SL))</f>
        <v>833</v>
      </c>
      <c r="J513" s="25">
        <f t="array" ref="J513">SUM(IF("155"&amp;C513=KHC&amp;MH,TH))</f>
        <v>12017647</v>
      </c>
      <c r="K513" s="8">
        <f t="shared" si="51"/>
        <v>0</v>
      </c>
      <c r="L513" s="8">
        <f t="shared" si="52"/>
        <v>0</v>
      </c>
      <c r="M513" s="301"/>
    </row>
    <row r="514" spans="1:13" ht="19.5" customHeight="1">
      <c r="A514" s="301" t="str">
        <f t="shared" si="53"/>
        <v>TP</v>
      </c>
      <c r="B514" s="313">
        <f t="shared" si="54"/>
        <v>170</v>
      </c>
      <c r="C514" s="887" t="s">
        <v>1194</v>
      </c>
      <c r="D514" s="312" t="s">
        <v>545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13970334</v>
      </c>
      <c r="I514" s="25">
        <f t="array" ref="I514">SUM(IF("155"&amp;C514=KHC&amp;MH,SL))</f>
        <v>2040</v>
      </c>
      <c r="J514" s="25">
        <f t="array" ref="J514">SUM(IF("155"&amp;C514=KHC&amp;MH,TH))</f>
        <v>13970334</v>
      </c>
      <c r="K514" s="8">
        <f t="shared" si="51"/>
        <v>0</v>
      </c>
      <c r="L514" s="8">
        <f t="shared" si="52"/>
        <v>0</v>
      </c>
      <c r="M514" s="301"/>
    </row>
    <row r="515" spans="1:13" ht="19.5" customHeight="1">
      <c r="A515" s="301" t="str">
        <f t="shared" si="53"/>
        <v>TP</v>
      </c>
      <c r="B515" s="313">
        <f t="shared" si="54"/>
        <v>171</v>
      </c>
      <c r="C515" s="887" t="s">
        <v>1198</v>
      </c>
      <c r="D515" s="312" t="s">
        <v>545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1849788</v>
      </c>
      <c r="I515" s="25">
        <f t="array" ref="I515">SUM(IF("155"&amp;C515=KHC&amp;MH,SL))</f>
        <v>230</v>
      </c>
      <c r="J515" s="25">
        <f t="array" ref="J515">SUM(IF("155"&amp;C515=KHC&amp;MH,TH))</f>
        <v>1849788</v>
      </c>
      <c r="K515" s="8">
        <f t="shared" si="51"/>
        <v>0</v>
      </c>
      <c r="L515" s="8">
        <f t="shared" si="52"/>
        <v>0</v>
      </c>
      <c r="M515" s="301"/>
    </row>
    <row r="516" spans="1:13" ht="19.5" customHeight="1">
      <c r="A516" s="301" t="str">
        <f t="shared" si="53"/>
        <v>TP</v>
      </c>
      <c r="B516" s="313">
        <f t="shared" si="54"/>
        <v>172</v>
      </c>
      <c r="C516" s="194" t="s">
        <v>1203</v>
      </c>
      <c r="D516" s="312" t="s">
        <v>545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1834790</v>
      </c>
      <c r="I516" s="25">
        <f t="array" ref="I516">SUM(IF("155"&amp;C516=KHC&amp;MH,SL))</f>
        <v>300</v>
      </c>
      <c r="J516" s="25">
        <f t="array" ref="J516">SUM(IF("155"&amp;C516=KHC&amp;MH,TH))</f>
        <v>1834790</v>
      </c>
      <c r="K516" s="8">
        <f t="shared" si="51"/>
        <v>0</v>
      </c>
      <c r="L516" s="8">
        <f t="shared" si="52"/>
        <v>0</v>
      </c>
      <c r="M516" s="301"/>
    </row>
    <row r="517" spans="1:13" ht="19.5" customHeight="1">
      <c r="A517" s="301" t="str">
        <f t="shared" si="53"/>
        <v>TP</v>
      </c>
      <c r="B517" s="313">
        <f t="shared" si="54"/>
        <v>173</v>
      </c>
      <c r="C517" s="191" t="s">
        <v>1234</v>
      </c>
      <c r="D517" s="312" t="s">
        <v>545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1325741</v>
      </c>
      <c r="I517" s="25">
        <f t="array" ref="I517">SUM(IF("155"&amp;C517=KHC&amp;MH,SL))</f>
        <v>100</v>
      </c>
      <c r="J517" s="25">
        <f t="array" ref="J517">SUM(IF("155"&amp;C517=KHC&amp;MH,TH))</f>
        <v>1325741</v>
      </c>
      <c r="K517" s="8">
        <f t="shared" si="51"/>
        <v>0</v>
      </c>
      <c r="L517" s="8">
        <f t="shared" si="52"/>
        <v>0</v>
      </c>
      <c r="M517" s="301"/>
    </row>
    <row r="518" spans="1:13" ht="19.5" customHeight="1">
      <c r="A518" s="301" t="str">
        <f t="shared" si="53"/>
        <v>TP</v>
      </c>
      <c r="B518" s="313">
        <f t="shared" si="54"/>
        <v>174</v>
      </c>
      <c r="C518" s="194" t="s">
        <v>1035</v>
      </c>
      <c r="D518" s="312" t="s">
        <v>545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301"/>
    </row>
    <row r="519" spans="1:13" ht="19.5" customHeight="1">
      <c r="A519" s="301" t="str">
        <f t="shared" si="53"/>
        <v>TP</v>
      </c>
      <c r="B519" s="313">
        <f t="shared" si="54"/>
        <v>175</v>
      </c>
      <c r="C519" s="194" t="s">
        <v>1163</v>
      </c>
      <c r="D519" s="312" t="s">
        <v>545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301"/>
    </row>
    <row r="520" spans="1:13" ht="19.5" customHeight="1">
      <c r="A520" s="301" t="str">
        <f t="shared" si="53"/>
        <v>TP</v>
      </c>
      <c r="B520" s="313">
        <f t="shared" si="54"/>
        <v>176</v>
      </c>
      <c r="C520" s="194" t="s">
        <v>1153</v>
      </c>
      <c r="D520" s="312" t="s">
        <v>545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301"/>
    </row>
    <row r="521" spans="1:13" ht="19.5" customHeight="1">
      <c r="A521" s="301" t="str">
        <f t="shared" si="53"/>
        <v>TP</v>
      </c>
      <c r="B521" s="313">
        <f t="shared" si="54"/>
        <v>177</v>
      </c>
      <c r="C521" s="194" t="s">
        <v>1155</v>
      </c>
      <c r="D521" s="312" t="s">
        <v>545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14330628</v>
      </c>
      <c r="I521" s="25">
        <f t="array" ref="I521">SUM(IF("155"&amp;C521=KHC&amp;MH,SL))</f>
        <v>2821</v>
      </c>
      <c r="J521" s="25">
        <f t="array" ref="J521">SUM(IF("155"&amp;C521=KHC&amp;MH,TH))</f>
        <v>14330628</v>
      </c>
      <c r="K521" s="8">
        <f t="shared" si="51"/>
        <v>0</v>
      </c>
      <c r="L521" s="8">
        <f t="shared" si="52"/>
        <v>0</v>
      </c>
      <c r="M521" s="301"/>
    </row>
    <row r="522" spans="1:13" ht="19.5" customHeight="1">
      <c r="A522" s="301" t="str">
        <f t="shared" si="53"/>
        <v>TP</v>
      </c>
      <c r="B522" s="313">
        <f t="shared" si="54"/>
        <v>178</v>
      </c>
      <c r="C522" s="194" t="s">
        <v>1165</v>
      </c>
      <c r="D522" s="312" t="s">
        <v>545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301"/>
    </row>
    <row r="523" spans="1:13" ht="19.5" customHeight="1">
      <c r="A523" s="301" t="str">
        <f t="shared" si="53"/>
        <v>TP</v>
      </c>
      <c r="B523" s="313">
        <f t="shared" si="54"/>
        <v>179</v>
      </c>
      <c r="C523" s="194" t="s">
        <v>1164</v>
      </c>
      <c r="D523" s="312" t="s">
        <v>545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301"/>
    </row>
    <row r="524" spans="1:13" ht="19.5" customHeight="1">
      <c r="A524" s="301" t="str">
        <f t="shared" si="53"/>
        <v>TP</v>
      </c>
      <c r="B524" s="313">
        <f t="shared" si="54"/>
        <v>180</v>
      </c>
      <c r="C524" s="194" t="s">
        <v>1156</v>
      </c>
      <c r="D524" s="312" t="s">
        <v>545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301"/>
    </row>
    <row r="525" spans="1:13" ht="19.5" customHeight="1">
      <c r="A525" s="301" t="str">
        <f t="shared" si="53"/>
        <v>TP</v>
      </c>
      <c r="B525" s="313">
        <f t="shared" si="54"/>
        <v>181</v>
      </c>
      <c r="C525" s="194" t="s">
        <v>1166</v>
      </c>
      <c r="D525" s="312" t="s">
        <v>545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301"/>
    </row>
    <row r="526" spans="1:13" ht="19.5" customHeight="1">
      <c r="A526" s="301" t="str">
        <f t="shared" si="53"/>
        <v>TP</v>
      </c>
      <c r="B526" s="313">
        <f t="shared" si="54"/>
        <v>182</v>
      </c>
      <c r="C526" s="194" t="s">
        <v>1177</v>
      </c>
      <c r="D526" s="312" t="s">
        <v>545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7316993</v>
      </c>
      <c r="I526" s="25">
        <f t="array" ref="I526">SUM(IF("155"&amp;C526=KHC&amp;MH,SL))</f>
        <v>1110</v>
      </c>
      <c r="J526" s="25">
        <f t="array" ref="J526">SUM(IF("155"&amp;C526=KHC&amp;MH,TH))</f>
        <v>7316993</v>
      </c>
      <c r="K526" s="8">
        <f t="shared" si="51"/>
        <v>0</v>
      </c>
      <c r="L526" s="8">
        <f t="shared" si="52"/>
        <v>0</v>
      </c>
      <c r="M526" s="301"/>
    </row>
    <row r="527" spans="1:13" ht="19.5" customHeight="1">
      <c r="A527" s="301" t="str">
        <f t="shared" si="53"/>
        <v>TP</v>
      </c>
      <c r="B527" s="313">
        <f t="shared" si="54"/>
        <v>183</v>
      </c>
      <c r="C527" s="194" t="s">
        <v>1172</v>
      </c>
      <c r="D527" s="312" t="s">
        <v>545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12098395</v>
      </c>
      <c r="I527" s="25">
        <f t="array" ref="I527">SUM(IF("155"&amp;C527=KHC&amp;MH,SL))</f>
        <v>2000</v>
      </c>
      <c r="J527" s="25">
        <f t="array" ref="J527">SUM(IF("155"&amp;C527=KHC&amp;MH,TH))</f>
        <v>12098395</v>
      </c>
      <c r="K527" s="8">
        <f t="shared" si="51"/>
        <v>0</v>
      </c>
      <c r="L527" s="8">
        <f t="shared" si="52"/>
        <v>0</v>
      </c>
      <c r="M527" s="301"/>
    </row>
    <row r="528" spans="1:13" ht="19.5" customHeight="1">
      <c r="A528" s="301" t="str">
        <f t="shared" si="53"/>
        <v>TP</v>
      </c>
      <c r="B528" s="313">
        <f t="shared" si="54"/>
        <v>184</v>
      </c>
      <c r="C528" s="194" t="s">
        <v>1176</v>
      </c>
      <c r="D528" s="312" t="s">
        <v>545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13320099</v>
      </c>
      <c r="I528" s="25">
        <f t="array" ref="I528">SUM(IF("155"&amp;C528=KHC&amp;MH,SL))</f>
        <v>2035</v>
      </c>
      <c r="J528" s="25">
        <f t="array" ref="J528">SUM(IF("155"&amp;C528=KHC&amp;MH,TH))</f>
        <v>13320099</v>
      </c>
      <c r="K528" s="8">
        <f t="shared" ref="K528:K586" si="55">E528+G528-I528</f>
        <v>0</v>
      </c>
      <c r="L528" s="8">
        <f t="shared" ref="L528:L586" si="56">F528+H528-J528</f>
        <v>0</v>
      </c>
      <c r="M528" s="301"/>
    </row>
    <row r="529" spans="1:13" ht="19.5" customHeight="1">
      <c r="A529" s="301" t="str">
        <f t="shared" si="53"/>
        <v>TP</v>
      </c>
      <c r="B529" s="313">
        <f t="shared" si="54"/>
        <v>185</v>
      </c>
      <c r="C529" s="194" t="s">
        <v>1183</v>
      </c>
      <c r="D529" s="312" t="s">
        <v>545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6541345</v>
      </c>
      <c r="I529" s="25">
        <f t="array" ref="I529">SUM(IF("155"&amp;C529=KHC&amp;MH,SL))</f>
        <v>990</v>
      </c>
      <c r="J529" s="25">
        <f t="array" ref="J529">SUM(IF("155"&amp;C529=KHC&amp;MH,TH))</f>
        <v>6541345</v>
      </c>
      <c r="K529" s="8">
        <f t="shared" si="55"/>
        <v>0</v>
      </c>
      <c r="L529" s="8">
        <f t="shared" si="56"/>
        <v>0</v>
      </c>
      <c r="M529" s="301"/>
    </row>
    <row r="530" spans="1:13" ht="19.5" customHeight="1">
      <c r="A530" s="301" t="str">
        <f t="shared" si="53"/>
        <v>TP</v>
      </c>
      <c r="B530" s="313">
        <f t="shared" si="54"/>
        <v>186</v>
      </c>
      <c r="C530" s="887" t="s">
        <v>1190</v>
      </c>
      <c r="D530" s="312" t="s">
        <v>545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1995192</v>
      </c>
      <c r="I530" s="25">
        <f t="array" ref="I530">SUM(IF("155"&amp;C530=KHC&amp;MH,SL))</f>
        <v>296</v>
      </c>
      <c r="J530" s="25">
        <f t="array" ref="J530">SUM(IF("155"&amp;C530=KHC&amp;MH,TH))</f>
        <v>1995192</v>
      </c>
      <c r="K530" s="8">
        <f t="shared" si="55"/>
        <v>0</v>
      </c>
      <c r="L530" s="8">
        <f t="shared" si="56"/>
        <v>0</v>
      </c>
      <c r="M530" s="301"/>
    </row>
    <row r="531" spans="1:13" ht="19.5" customHeight="1">
      <c r="A531" s="301" t="str">
        <f t="shared" si="53"/>
        <v>TP</v>
      </c>
      <c r="B531" s="313">
        <f t="shared" si="54"/>
        <v>187</v>
      </c>
      <c r="C531" s="887" t="s">
        <v>1189</v>
      </c>
      <c r="D531" s="312" t="s">
        <v>545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1766688</v>
      </c>
      <c r="I531" s="25">
        <f t="array" ref="I531">SUM(IF("155"&amp;C531=KHC&amp;MH,SL))</f>
        <v>299</v>
      </c>
      <c r="J531" s="25">
        <f t="array" ref="J531">SUM(IF("155"&amp;C531=KHC&amp;MH,TH))</f>
        <v>1766688</v>
      </c>
      <c r="K531" s="8">
        <f t="shared" si="55"/>
        <v>0</v>
      </c>
      <c r="L531" s="8">
        <f t="shared" si="56"/>
        <v>0</v>
      </c>
      <c r="M531" s="301"/>
    </row>
    <row r="532" spans="1:13" ht="19.5" customHeight="1">
      <c r="A532" s="301" t="str">
        <f t="shared" si="53"/>
        <v>TP</v>
      </c>
      <c r="B532" s="313">
        <f t="shared" si="54"/>
        <v>188</v>
      </c>
      <c r="C532" s="194" t="s">
        <v>1239</v>
      </c>
      <c r="D532" s="312" t="s">
        <v>545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301"/>
    </row>
    <row r="533" spans="1:13" ht="19.5" customHeight="1">
      <c r="A533" s="301" t="str">
        <f t="shared" si="53"/>
        <v>TP</v>
      </c>
      <c r="B533" s="313">
        <f t="shared" si="54"/>
        <v>189</v>
      </c>
      <c r="C533" s="194" t="s">
        <v>1127</v>
      </c>
      <c r="D533" s="312" t="s">
        <v>545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301"/>
    </row>
    <row r="534" spans="1:13" ht="19.5" customHeight="1">
      <c r="A534" s="301" t="str">
        <f t="shared" si="53"/>
        <v>TP</v>
      </c>
      <c r="B534" s="313">
        <f t="shared" si="54"/>
        <v>190</v>
      </c>
      <c r="C534" s="194" t="s">
        <v>1208</v>
      </c>
      <c r="D534" s="312" t="s">
        <v>545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11852317</v>
      </c>
      <c r="I534" s="25">
        <f t="array" ref="I534">SUM(IF("155"&amp;C534=KHC&amp;MH,SL))</f>
        <v>825</v>
      </c>
      <c r="J534" s="25">
        <f t="array" ref="J534">SUM(IF("155"&amp;C534=KHC&amp;MH,TH))</f>
        <v>11852317</v>
      </c>
      <c r="K534" s="8">
        <f t="shared" si="55"/>
        <v>0</v>
      </c>
      <c r="L534" s="8">
        <f t="shared" si="56"/>
        <v>0</v>
      </c>
      <c r="M534" s="301"/>
    </row>
    <row r="535" spans="1:13" ht="19.5" customHeight="1">
      <c r="A535" s="301" t="str">
        <f t="shared" si="53"/>
        <v>TP</v>
      </c>
      <c r="B535" s="313">
        <f t="shared" si="54"/>
        <v>191</v>
      </c>
      <c r="C535" s="194" t="s">
        <v>1236</v>
      </c>
      <c r="D535" s="312" t="s">
        <v>545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301"/>
    </row>
    <row r="536" spans="1:13" ht="19.5" customHeight="1">
      <c r="A536" s="301" t="str">
        <f t="shared" si="53"/>
        <v>TP</v>
      </c>
      <c r="B536" s="313">
        <f t="shared" si="54"/>
        <v>192</v>
      </c>
      <c r="C536" s="194" t="s">
        <v>1161</v>
      </c>
      <c r="D536" s="312" t="s">
        <v>545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301"/>
    </row>
    <row r="537" spans="1:13" ht="19.5" customHeight="1">
      <c r="A537" s="301" t="str">
        <f t="shared" si="53"/>
        <v>TP</v>
      </c>
      <c r="B537" s="313">
        <f t="shared" si="54"/>
        <v>193</v>
      </c>
      <c r="C537" s="194" t="s">
        <v>1561</v>
      </c>
      <c r="D537" s="312" t="s">
        <v>545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301"/>
    </row>
    <row r="538" spans="1:13" ht="19.5" customHeight="1">
      <c r="A538" s="301" t="str">
        <f t="shared" si="53"/>
        <v>TP</v>
      </c>
      <c r="B538" s="313">
        <f t="shared" si="54"/>
        <v>194</v>
      </c>
      <c r="C538" s="194" t="s">
        <v>1492</v>
      </c>
      <c r="D538" s="312" t="s">
        <v>545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301"/>
    </row>
    <row r="539" spans="1:13" ht="19.5" customHeight="1">
      <c r="A539" s="301" t="str">
        <f t="shared" si="53"/>
        <v>TP</v>
      </c>
      <c r="B539" s="313">
        <f t="shared" si="54"/>
        <v>195</v>
      </c>
      <c r="C539" s="194" t="s">
        <v>553</v>
      </c>
      <c r="D539" s="312" t="s">
        <v>545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6670253</v>
      </c>
      <c r="I539" s="25">
        <f t="array" ref="I539">SUM(IF("155"&amp;C539=KHC&amp;MH,SL))</f>
        <v>546</v>
      </c>
      <c r="J539" s="25">
        <f t="array" ref="J539">SUM(IF("155"&amp;C539=KHC&amp;MH,TH))</f>
        <v>6670253</v>
      </c>
      <c r="K539" s="8">
        <f t="shared" si="55"/>
        <v>0</v>
      </c>
      <c r="L539" s="8">
        <f t="shared" si="56"/>
        <v>0</v>
      </c>
      <c r="M539" s="301"/>
    </row>
    <row r="540" spans="1:13" ht="19.5" customHeight="1">
      <c r="A540" s="301" t="str">
        <f t="shared" si="53"/>
        <v>TP</v>
      </c>
      <c r="B540" s="313">
        <f t="shared" si="54"/>
        <v>196</v>
      </c>
      <c r="C540" s="194" t="s">
        <v>953</v>
      </c>
      <c r="D540" s="312" t="s">
        <v>545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301"/>
    </row>
    <row r="541" spans="1:13" ht="19.5" customHeight="1">
      <c r="A541" s="301" t="str">
        <f t="shared" si="53"/>
        <v>TP</v>
      </c>
      <c r="B541" s="313">
        <f t="shared" si="54"/>
        <v>197</v>
      </c>
      <c r="C541" s="194" t="s">
        <v>1204</v>
      </c>
      <c r="D541" s="312" t="s">
        <v>545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1425485</v>
      </c>
      <c r="I541" s="25">
        <f t="array" ref="I541">SUM(IF("155"&amp;C541=KHC&amp;MH,SL))</f>
        <v>308</v>
      </c>
      <c r="J541" s="25">
        <f t="array" ref="J541">SUM(IF("155"&amp;C541=KHC&amp;MH,TH))</f>
        <v>1425485</v>
      </c>
      <c r="K541" s="8">
        <f t="shared" si="55"/>
        <v>0</v>
      </c>
      <c r="L541" s="8">
        <f t="shared" si="56"/>
        <v>0</v>
      </c>
      <c r="M541" s="301"/>
    </row>
    <row r="542" spans="1:13" ht="19.5" customHeight="1">
      <c r="A542" s="301" t="str">
        <f t="shared" si="53"/>
        <v>TP</v>
      </c>
      <c r="B542" s="313">
        <f t="shared" si="54"/>
        <v>198</v>
      </c>
      <c r="C542" s="194" t="s">
        <v>1130</v>
      </c>
      <c r="D542" s="312" t="s">
        <v>545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301"/>
    </row>
    <row r="543" spans="1:13" ht="19.5" customHeight="1">
      <c r="A543" s="301" t="str">
        <f t="shared" si="53"/>
        <v>TP</v>
      </c>
      <c r="B543" s="313">
        <f t="shared" si="54"/>
        <v>199</v>
      </c>
      <c r="C543" s="194" t="s">
        <v>1124</v>
      </c>
      <c r="D543" s="312" t="s">
        <v>545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301"/>
    </row>
    <row r="544" spans="1:13" ht="19.5" customHeight="1">
      <c r="A544" s="301" t="str">
        <f t="shared" si="53"/>
        <v>TP</v>
      </c>
      <c r="B544" s="313">
        <f t="shared" si="54"/>
        <v>200</v>
      </c>
      <c r="C544" s="194" t="s">
        <v>1039</v>
      </c>
      <c r="D544" s="312" t="s">
        <v>545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301"/>
    </row>
    <row r="545" spans="1:13" ht="19.5" customHeight="1">
      <c r="A545" s="301" t="str">
        <f t="shared" si="53"/>
        <v>TP</v>
      </c>
      <c r="B545" s="313">
        <f t="shared" si="54"/>
        <v>201</v>
      </c>
      <c r="C545" s="194" t="s">
        <v>1170</v>
      </c>
      <c r="D545" s="312" t="s">
        <v>545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301"/>
    </row>
    <row r="546" spans="1:13" ht="19.5" customHeight="1">
      <c r="A546" s="301" t="str">
        <f t="shared" si="53"/>
        <v>TP</v>
      </c>
      <c r="B546" s="313">
        <f t="shared" si="54"/>
        <v>202</v>
      </c>
      <c r="C546" s="194" t="s">
        <v>1171</v>
      </c>
      <c r="D546" s="312" t="s">
        <v>545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301"/>
    </row>
    <row r="547" spans="1:13" ht="19.5" customHeight="1">
      <c r="A547" s="301" t="str">
        <f t="shared" si="53"/>
        <v>TP</v>
      </c>
      <c r="B547" s="313">
        <f t="shared" si="54"/>
        <v>203</v>
      </c>
      <c r="C547" s="887" t="s">
        <v>1131</v>
      </c>
      <c r="D547" s="312" t="s">
        <v>545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5234322</v>
      </c>
      <c r="I547" s="25">
        <f t="array" ref="I547">SUM(IF("155"&amp;C547=KHC&amp;MH,SL))</f>
        <v>519</v>
      </c>
      <c r="J547" s="25">
        <f t="array" ref="J547">SUM(IF("155"&amp;C547=KHC&amp;MH,TH))</f>
        <v>5234322</v>
      </c>
      <c r="K547" s="8">
        <f t="shared" si="55"/>
        <v>0</v>
      </c>
      <c r="L547" s="8">
        <f t="shared" si="56"/>
        <v>0</v>
      </c>
      <c r="M547" s="301"/>
    </row>
    <row r="548" spans="1:13" ht="19.5" customHeight="1">
      <c r="A548" s="301" t="str">
        <f t="shared" si="53"/>
        <v>TP</v>
      </c>
      <c r="B548" s="313">
        <f t="shared" si="54"/>
        <v>204</v>
      </c>
      <c r="C548" s="194" t="s">
        <v>1225</v>
      </c>
      <c r="D548" s="312" t="s">
        <v>545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301"/>
    </row>
    <row r="549" spans="1:13" ht="19.5" customHeight="1">
      <c r="A549" s="301" t="str">
        <f t="shared" si="53"/>
        <v>TP</v>
      </c>
      <c r="B549" s="313">
        <f t="shared" si="54"/>
        <v>205</v>
      </c>
      <c r="C549" s="194" t="s">
        <v>1226</v>
      </c>
      <c r="D549" s="312" t="s">
        <v>545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301"/>
    </row>
    <row r="550" spans="1:13" ht="19.5" customHeight="1">
      <c r="A550" s="301" t="str">
        <f t="shared" si="53"/>
        <v>TP</v>
      </c>
      <c r="B550" s="313">
        <f t="shared" si="54"/>
        <v>206</v>
      </c>
      <c r="C550" s="194" t="s">
        <v>1186</v>
      </c>
      <c r="D550" s="312" t="s">
        <v>545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5965834</v>
      </c>
      <c r="I550" s="25">
        <f t="array" ref="I550">SUM(IF("155"&amp;C550=KHC&amp;MH,SL))</f>
        <v>450</v>
      </c>
      <c r="J550" s="25">
        <f t="array" ref="J550">SUM(IF("155"&amp;C550=KHC&amp;MH,TH))</f>
        <v>5965834</v>
      </c>
      <c r="K550" s="8">
        <f t="shared" si="55"/>
        <v>0</v>
      </c>
      <c r="L550" s="8">
        <f t="shared" si="56"/>
        <v>0</v>
      </c>
      <c r="M550" s="301"/>
    </row>
    <row r="551" spans="1:13" ht="19.5" customHeight="1">
      <c r="A551" s="301" t="str">
        <f t="shared" si="53"/>
        <v>TP</v>
      </c>
      <c r="B551" s="313">
        <f t="shared" si="54"/>
        <v>207</v>
      </c>
      <c r="C551" s="194" t="s">
        <v>1125</v>
      </c>
      <c r="D551" s="312" t="s">
        <v>545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301"/>
    </row>
    <row r="552" spans="1:13" ht="19.5" customHeight="1">
      <c r="A552" s="301" t="str">
        <f t="shared" si="53"/>
        <v>TP</v>
      </c>
      <c r="B552" s="313">
        <f t="shared" si="54"/>
        <v>208</v>
      </c>
      <c r="C552" s="194" t="s">
        <v>1126</v>
      </c>
      <c r="D552" s="312" t="s">
        <v>545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301"/>
    </row>
    <row r="553" spans="1:13" ht="19.5" customHeight="1">
      <c r="A553" s="301" t="str">
        <f t="shared" si="53"/>
        <v>TP</v>
      </c>
      <c r="B553" s="313">
        <f t="shared" si="54"/>
        <v>209</v>
      </c>
      <c r="C553" s="194" t="s">
        <v>1129</v>
      </c>
      <c r="D553" s="312" t="s">
        <v>545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301"/>
    </row>
    <row r="554" spans="1:13" ht="19.5" customHeight="1">
      <c r="A554" s="301" t="str">
        <f t="shared" si="53"/>
        <v>TP</v>
      </c>
      <c r="B554" s="313">
        <f t="shared" si="54"/>
        <v>210</v>
      </c>
      <c r="C554" s="191" t="s">
        <v>1223</v>
      </c>
      <c r="D554" s="312" t="s">
        <v>545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301"/>
    </row>
    <row r="555" spans="1:13" ht="19.5" customHeight="1">
      <c r="A555" s="301" t="str">
        <f t="shared" si="53"/>
        <v>TP</v>
      </c>
      <c r="B555" s="313">
        <f t="shared" si="54"/>
        <v>211</v>
      </c>
      <c r="C555" s="191" t="s">
        <v>1209</v>
      </c>
      <c r="D555" s="312" t="s">
        <v>545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3665793</v>
      </c>
      <c r="I555" s="25">
        <f t="array" ref="I555">SUM(IF("155"&amp;C555=KHC&amp;MH,SL))</f>
        <v>200</v>
      </c>
      <c r="J555" s="25">
        <f t="array" ref="J555">SUM(IF("155"&amp;C555=KHC&amp;MH,TH))</f>
        <v>3665793</v>
      </c>
      <c r="K555" s="8">
        <f t="shared" si="55"/>
        <v>0</v>
      </c>
      <c r="L555" s="8">
        <f t="shared" si="56"/>
        <v>0</v>
      </c>
      <c r="M555" s="301"/>
    </row>
    <row r="556" spans="1:13" ht="19.5" customHeight="1">
      <c r="A556" s="301" t="str">
        <f t="shared" si="53"/>
        <v>TP</v>
      </c>
      <c r="B556" s="313">
        <f t="shared" si="54"/>
        <v>212</v>
      </c>
      <c r="C556" s="194" t="s">
        <v>1185</v>
      </c>
      <c r="D556" s="312" t="s">
        <v>545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9639650</v>
      </c>
      <c r="I556" s="25">
        <f t="array" ref="I556">SUM(IF("155"&amp;C556=KHC&amp;MH,SL))</f>
        <v>450</v>
      </c>
      <c r="J556" s="25">
        <f t="array" ref="J556">SUM(IF("155"&amp;C556=KHC&amp;MH,TH))</f>
        <v>9639650</v>
      </c>
      <c r="K556" s="8">
        <f t="shared" si="55"/>
        <v>0</v>
      </c>
      <c r="L556" s="8">
        <f t="shared" si="56"/>
        <v>0</v>
      </c>
      <c r="M556" s="301"/>
    </row>
    <row r="557" spans="1:13" ht="19.5" customHeight="1">
      <c r="A557" s="301" t="str">
        <f t="shared" si="53"/>
        <v>TP</v>
      </c>
      <c r="B557" s="313">
        <f t="shared" si="54"/>
        <v>213</v>
      </c>
      <c r="C557" s="191" t="s">
        <v>978</v>
      </c>
      <c r="D557" s="312" t="s">
        <v>545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6138163</v>
      </c>
      <c r="I557" s="25">
        <f t="array" ref="I557">SUM(IF("155"&amp;C557=KHC&amp;MH,SL))</f>
        <v>933</v>
      </c>
      <c r="J557" s="25">
        <f t="array" ref="J557">SUM(IF("155"&amp;C557=KHC&amp;MH,TH))</f>
        <v>6138163</v>
      </c>
      <c r="K557" s="8">
        <f t="shared" si="55"/>
        <v>0</v>
      </c>
      <c r="L557" s="8">
        <f t="shared" si="56"/>
        <v>0</v>
      </c>
      <c r="M557" s="301"/>
    </row>
    <row r="558" spans="1:13" ht="19.5" customHeight="1">
      <c r="A558" s="301" t="str">
        <f t="shared" si="53"/>
        <v>TP</v>
      </c>
      <c r="B558" s="313">
        <f t="shared" si="54"/>
        <v>214</v>
      </c>
      <c r="C558" s="194" t="s">
        <v>1116</v>
      </c>
      <c r="D558" s="312" t="s">
        <v>545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301"/>
    </row>
    <row r="559" spans="1:13" ht="19.5" customHeight="1">
      <c r="A559" s="301" t="str">
        <f t="shared" si="53"/>
        <v>TP</v>
      </c>
      <c r="B559" s="313">
        <f t="shared" si="54"/>
        <v>215</v>
      </c>
      <c r="C559" s="191" t="s">
        <v>1211</v>
      </c>
      <c r="D559" s="312" t="s">
        <v>545</v>
      </c>
      <c r="E559" s="8"/>
      <c r="F559" s="8"/>
      <c r="G559" s="25">
        <f t="array" ref="G559">SUM(IF("155"&amp;C559=KHN&amp;MH,SL))</f>
        <v>480</v>
      </c>
      <c r="H559" s="25">
        <f t="array" ref="H559">SUM(IF("155"&amp;C559=KHN&amp;MH,TH))</f>
        <v>2713903</v>
      </c>
      <c r="I559" s="25">
        <f t="array" ref="I559">SUM(IF("155"&amp;C559=KHC&amp;MH,SL))</f>
        <v>480</v>
      </c>
      <c r="J559" s="25">
        <f t="array" ref="J559">SUM(IF("155"&amp;C559=KHC&amp;MH,TH))</f>
        <v>2713903</v>
      </c>
      <c r="K559" s="8">
        <f t="shared" si="55"/>
        <v>0</v>
      </c>
      <c r="L559" s="8">
        <f t="shared" si="56"/>
        <v>0</v>
      </c>
      <c r="M559" s="301"/>
    </row>
    <row r="560" spans="1:13" ht="19.5" customHeight="1">
      <c r="A560" s="301" t="str">
        <f t="shared" si="53"/>
        <v>TP</v>
      </c>
      <c r="B560" s="313">
        <f t="shared" si="54"/>
        <v>216</v>
      </c>
      <c r="C560" s="194" t="s">
        <v>1188</v>
      </c>
      <c r="D560" s="312" t="s">
        <v>545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25235003</v>
      </c>
      <c r="I560" s="25">
        <f t="array" ref="I560">SUM(IF("155"&amp;C560=KHC&amp;MH,SL))</f>
        <v>1457</v>
      </c>
      <c r="J560" s="25">
        <f t="array" ref="J560">SUM(IF("155"&amp;C560=KHC&amp;MH,TH))</f>
        <v>25235003</v>
      </c>
      <c r="K560" s="8">
        <f t="shared" si="55"/>
        <v>0</v>
      </c>
      <c r="L560" s="8">
        <f t="shared" si="56"/>
        <v>0</v>
      </c>
      <c r="M560" s="301"/>
    </row>
    <row r="561" spans="1:13" ht="19.5" customHeight="1">
      <c r="A561" s="301" t="str">
        <f t="shared" si="53"/>
        <v>TP</v>
      </c>
      <c r="B561" s="313">
        <f t="shared" si="54"/>
        <v>217</v>
      </c>
      <c r="C561" s="194" t="s">
        <v>1235</v>
      </c>
      <c r="D561" s="312" t="s">
        <v>545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301"/>
    </row>
    <row r="562" spans="1:13" ht="19.5" customHeight="1">
      <c r="A562" s="301" t="str">
        <f t="shared" si="53"/>
        <v>TP</v>
      </c>
      <c r="B562" s="313">
        <f t="shared" si="54"/>
        <v>218</v>
      </c>
      <c r="C562" s="194" t="s">
        <v>1187</v>
      </c>
      <c r="D562" s="312" t="s">
        <v>545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17257520</v>
      </c>
      <c r="I562" s="25">
        <f t="array" ref="I562">SUM(IF("155"&amp;C562=KHC&amp;MH,SL))</f>
        <v>850</v>
      </c>
      <c r="J562" s="25">
        <f t="array" ref="J562">SUM(IF("155"&amp;C562=KHC&amp;MH,TH))</f>
        <v>17257520</v>
      </c>
      <c r="K562" s="8">
        <f t="shared" si="55"/>
        <v>0</v>
      </c>
      <c r="L562" s="8">
        <f t="shared" si="56"/>
        <v>0</v>
      </c>
      <c r="M562" s="301"/>
    </row>
    <row r="563" spans="1:13" ht="19.5" customHeight="1">
      <c r="A563" s="301" t="str">
        <f t="shared" si="53"/>
        <v>TP</v>
      </c>
      <c r="B563" s="313">
        <f t="shared" si="54"/>
        <v>219</v>
      </c>
      <c r="C563" s="194" t="s">
        <v>1141</v>
      </c>
      <c r="D563" s="312" t="s">
        <v>545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7925044</v>
      </c>
      <c r="I563" s="25">
        <f t="array" ref="I563">SUM(IF("155"&amp;C563=KHC&amp;MH,SL))</f>
        <v>515</v>
      </c>
      <c r="J563" s="25">
        <f t="array" ref="J563">SUM(IF("155"&amp;C563=KHC&amp;MH,TH))</f>
        <v>7925044</v>
      </c>
      <c r="K563" s="8">
        <f t="shared" si="55"/>
        <v>0</v>
      </c>
      <c r="L563" s="8">
        <f t="shared" si="56"/>
        <v>0</v>
      </c>
      <c r="M563" s="301"/>
    </row>
    <row r="564" spans="1:13" ht="19.5" customHeight="1">
      <c r="A564" s="301" t="str">
        <f t="shared" si="53"/>
        <v>TP</v>
      </c>
      <c r="B564" s="313">
        <f t="shared" si="54"/>
        <v>220</v>
      </c>
      <c r="C564" s="194" t="s">
        <v>1117</v>
      </c>
      <c r="D564" s="312" t="s">
        <v>545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301"/>
    </row>
    <row r="565" spans="1:13" ht="19.5" customHeight="1">
      <c r="A565" s="301" t="str">
        <f t="shared" si="53"/>
        <v>TP</v>
      </c>
      <c r="B565" s="313">
        <f t="shared" si="54"/>
        <v>221</v>
      </c>
      <c r="C565" s="194" t="s">
        <v>1118</v>
      </c>
      <c r="D565" s="312" t="s">
        <v>545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301"/>
    </row>
    <row r="566" spans="1:13" ht="19.5" customHeight="1">
      <c r="A566" s="301" t="str">
        <f t="shared" si="53"/>
        <v>TP</v>
      </c>
      <c r="B566" s="313">
        <f t="shared" si="54"/>
        <v>222</v>
      </c>
      <c r="C566" s="194" t="s">
        <v>1160</v>
      </c>
      <c r="D566" s="312" t="s">
        <v>545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301"/>
    </row>
    <row r="567" spans="1:13" ht="19.5" customHeight="1">
      <c r="A567" s="301" t="str">
        <f t="shared" si="53"/>
        <v>TP</v>
      </c>
      <c r="B567" s="313">
        <f t="shared" si="54"/>
        <v>223</v>
      </c>
      <c r="C567" s="194" t="s">
        <v>1227</v>
      </c>
      <c r="D567" s="312" t="s">
        <v>545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301"/>
    </row>
    <row r="568" spans="1:13" ht="19.5" customHeight="1">
      <c r="A568" s="301" t="str">
        <f t="shared" si="53"/>
        <v>TP</v>
      </c>
      <c r="B568" s="313">
        <f t="shared" si="54"/>
        <v>224</v>
      </c>
      <c r="C568" s="194" t="s">
        <v>1744</v>
      </c>
      <c r="D568" s="312" t="s">
        <v>545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301"/>
    </row>
    <row r="569" spans="1:13" ht="19.5" customHeight="1">
      <c r="A569" s="301" t="str">
        <f t="shared" si="53"/>
        <v>TP</v>
      </c>
      <c r="B569" s="313">
        <f t="shared" si="54"/>
        <v>225</v>
      </c>
      <c r="C569" s="194" t="s">
        <v>552</v>
      </c>
      <c r="D569" s="312" t="s">
        <v>545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22362464</v>
      </c>
      <c r="I569" s="25">
        <f t="array" ref="I569">SUM(IF("155"&amp;C569=KHC&amp;MH,SL))</f>
        <v>4700</v>
      </c>
      <c r="J569" s="25">
        <f t="array" ref="J569">SUM(IF("155"&amp;C569=KHC&amp;MH,TH))</f>
        <v>22362464</v>
      </c>
      <c r="K569" s="8">
        <f t="shared" si="55"/>
        <v>0</v>
      </c>
      <c r="L569" s="8">
        <f t="shared" si="56"/>
        <v>0</v>
      </c>
      <c r="M569" s="301"/>
    </row>
    <row r="570" spans="1:13" ht="19.5" customHeight="1">
      <c r="A570" s="301" t="str">
        <f t="shared" si="53"/>
        <v>TP</v>
      </c>
      <c r="B570" s="313">
        <f t="shared" si="54"/>
        <v>226</v>
      </c>
      <c r="C570" s="194" t="s">
        <v>1216</v>
      </c>
      <c r="D570" s="312" t="s">
        <v>545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1351672</v>
      </c>
      <c r="I570" s="25">
        <f t="array" ref="I570">SUM(IF("155"&amp;C570=KHC&amp;MH,SL))</f>
        <v>85</v>
      </c>
      <c r="J570" s="25">
        <f t="array" ref="J570">SUM(IF("155"&amp;C570=KHC&amp;MH,TH))</f>
        <v>1351672</v>
      </c>
      <c r="K570" s="8">
        <f t="shared" si="55"/>
        <v>0</v>
      </c>
      <c r="L570" s="8">
        <f t="shared" si="56"/>
        <v>0</v>
      </c>
      <c r="M570" s="301"/>
    </row>
    <row r="571" spans="1:13" ht="19.5" customHeight="1">
      <c r="A571" s="301" t="str">
        <f t="shared" si="53"/>
        <v>TP</v>
      </c>
      <c r="B571" s="313">
        <f t="shared" si="54"/>
        <v>227</v>
      </c>
      <c r="C571" s="194" t="s">
        <v>926</v>
      </c>
      <c r="D571" s="312" t="s">
        <v>545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301"/>
    </row>
    <row r="572" spans="1:13" ht="19.5" customHeight="1">
      <c r="A572" s="301" t="str">
        <f t="shared" si="53"/>
        <v>TP</v>
      </c>
      <c r="B572" s="313">
        <f t="shared" si="54"/>
        <v>228</v>
      </c>
      <c r="C572" s="191" t="s">
        <v>1565</v>
      </c>
      <c r="D572" s="312" t="s">
        <v>545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2452310</v>
      </c>
      <c r="I572" s="25">
        <f t="array" ref="I572">SUM(IF("155"&amp;C572=KHC&amp;MH,SL))</f>
        <v>146</v>
      </c>
      <c r="J572" s="25">
        <f t="array" ref="J572">SUM(IF("155"&amp;C572=KHC&amp;MH,TH))</f>
        <v>2452310</v>
      </c>
      <c r="K572" s="8">
        <f t="shared" si="55"/>
        <v>0</v>
      </c>
      <c r="L572" s="8">
        <f t="shared" si="56"/>
        <v>0</v>
      </c>
      <c r="M572" s="301"/>
    </row>
    <row r="573" spans="1:13" ht="19.5" customHeight="1">
      <c r="A573" s="301" t="str">
        <f t="shared" si="53"/>
        <v>TP</v>
      </c>
      <c r="B573" s="313">
        <f t="shared" si="54"/>
        <v>229</v>
      </c>
      <c r="C573" s="194" t="s">
        <v>936</v>
      </c>
      <c r="D573" s="312" t="s">
        <v>545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301"/>
    </row>
    <row r="574" spans="1:13" ht="19.5" customHeight="1">
      <c r="A574" s="301" t="str">
        <f t="shared" ref="A574:A586" si="57">IF(B574&lt;&gt;"","TP","")</f>
        <v>TP</v>
      </c>
      <c r="B574" s="313">
        <f t="shared" ref="B574:B586" si="58">IF(C574&lt;&gt;"",B573+1,"")</f>
        <v>230</v>
      </c>
      <c r="C574" s="194" t="s">
        <v>1100</v>
      </c>
      <c r="D574" s="312" t="s">
        <v>545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301"/>
    </row>
    <row r="575" spans="1:13" ht="19.5" customHeight="1">
      <c r="A575" s="301" t="str">
        <f t="shared" si="57"/>
        <v>TP</v>
      </c>
      <c r="B575" s="313">
        <f t="shared" si="58"/>
        <v>231</v>
      </c>
      <c r="C575" s="194" t="s">
        <v>1084</v>
      </c>
      <c r="D575" s="312" t="s">
        <v>545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301"/>
    </row>
    <row r="576" spans="1:13" ht="19.5" customHeight="1">
      <c r="A576" s="301" t="str">
        <f t="shared" si="57"/>
        <v>TP</v>
      </c>
      <c r="B576" s="313">
        <f t="shared" si="58"/>
        <v>232</v>
      </c>
      <c r="C576" s="194" t="s">
        <v>1079</v>
      </c>
      <c r="D576" s="312" t="s">
        <v>545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301"/>
    </row>
    <row r="577" spans="1:13" ht="19.5" customHeight="1">
      <c r="A577" s="301" t="str">
        <f t="shared" si="57"/>
        <v>TP</v>
      </c>
      <c r="B577" s="313">
        <f t="shared" si="58"/>
        <v>233</v>
      </c>
      <c r="C577" s="194" t="s">
        <v>1085</v>
      </c>
      <c r="D577" s="312" t="s">
        <v>545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301"/>
    </row>
    <row r="578" spans="1:13" ht="19.5" customHeight="1">
      <c r="A578" s="301" t="str">
        <f t="shared" si="57"/>
        <v>TP</v>
      </c>
      <c r="B578" s="313">
        <f t="shared" si="58"/>
        <v>234</v>
      </c>
      <c r="C578" s="194" t="s">
        <v>1082</v>
      </c>
      <c r="D578" s="312" t="s">
        <v>545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301"/>
    </row>
    <row r="579" spans="1:13" ht="19.5" customHeight="1">
      <c r="A579" s="301" t="str">
        <f t="shared" si="57"/>
        <v>TP</v>
      </c>
      <c r="B579" s="313">
        <f t="shared" si="58"/>
        <v>235</v>
      </c>
      <c r="C579" s="194" t="s">
        <v>1086</v>
      </c>
      <c r="D579" s="312" t="s">
        <v>545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301"/>
    </row>
    <row r="580" spans="1:13" ht="19.5" customHeight="1">
      <c r="A580" s="301" t="str">
        <f t="shared" si="57"/>
        <v>TP</v>
      </c>
      <c r="B580" s="313">
        <f t="shared" si="58"/>
        <v>236</v>
      </c>
      <c r="C580" s="194" t="s">
        <v>1083</v>
      </c>
      <c r="D580" s="312" t="s">
        <v>545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301"/>
    </row>
    <row r="581" spans="1:13" ht="19.5" customHeight="1">
      <c r="A581" s="301" t="str">
        <f t="shared" si="57"/>
        <v>TP</v>
      </c>
      <c r="B581" s="313">
        <f t="shared" si="58"/>
        <v>237</v>
      </c>
      <c r="C581" s="194" t="s">
        <v>1201</v>
      </c>
      <c r="D581" s="312" t="s">
        <v>545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1788408</v>
      </c>
      <c r="I581" s="25">
        <f t="array" ref="I581">SUM(IF("155"&amp;C581=KHC&amp;MH,SL))</f>
        <v>1200</v>
      </c>
      <c r="J581" s="25">
        <f t="array" ref="J581">SUM(IF("155"&amp;C581=KHC&amp;MH,TH))</f>
        <v>1788408</v>
      </c>
      <c r="K581" s="8">
        <f t="shared" si="55"/>
        <v>0</v>
      </c>
      <c r="L581" s="8">
        <f t="shared" si="56"/>
        <v>0</v>
      </c>
      <c r="M581" s="301"/>
    </row>
    <row r="582" spans="1:13" ht="19.5" customHeight="1">
      <c r="A582" s="301" t="str">
        <f t="shared" si="57"/>
        <v>TP</v>
      </c>
      <c r="B582" s="313">
        <f t="shared" si="58"/>
        <v>238</v>
      </c>
      <c r="C582" s="191" t="s">
        <v>1218</v>
      </c>
      <c r="D582" s="312" t="s">
        <v>545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1976915</v>
      </c>
      <c r="I582" s="25">
        <f t="array" ref="I582">SUM(IF("155"&amp;C582=KHC&amp;MH,SL))</f>
        <v>1500</v>
      </c>
      <c r="J582" s="25">
        <f t="array" ref="J582">SUM(IF("155"&amp;C582=KHC&amp;MH,TH))</f>
        <v>1976915</v>
      </c>
      <c r="K582" s="8">
        <f t="shared" si="55"/>
        <v>0</v>
      </c>
      <c r="L582" s="8">
        <f t="shared" si="56"/>
        <v>0</v>
      </c>
      <c r="M582" s="301"/>
    </row>
    <row r="583" spans="1:13" ht="19.5" customHeight="1">
      <c r="A583" s="301" t="str">
        <f t="shared" si="57"/>
        <v>TP</v>
      </c>
      <c r="B583" s="313">
        <f t="shared" si="58"/>
        <v>239</v>
      </c>
      <c r="C583" s="194" t="s">
        <v>1059</v>
      </c>
      <c r="D583" s="312" t="s">
        <v>545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301"/>
    </row>
    <row r="584" spans="1:13" ht="19.5" customHeight="1">
      <c r="A584" s="301" t="str">
        <f t="shared" si="57"/>
        <v>TP</v>
      </c>
      <c r="B584" s="313">
        <f t="shared" si="58"/>
        <v>240</v>
      </c>
      <c r="C584" s="194" t="s">
        <v>1058</v>
      </c>
      <c r="D584" s="312" t="s">
        <v>545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301"/>
    </row>
    <row r="585" spans="1:13" ht="19.5" customHeight="1">
      <c r="A585" s="301" t="str">
        <f t="shared" si="57"/>
        <v>TP</v>
      </c>
      <c r="B585" s="313">
        <f t="shared" si="58"/>
        <v>241</v>
      </c>
      <c r="C585" s="194" t="s">
        <v>1055</v>
      </c>
      <c r="D585" s="312" t="s">
        <v>545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301"/>
    </row>
    <row r="586" spans="1:13" ht="19.5" customHeight="1">
      <c r="A586" s="301" t="str">
        <f t="shared" si="57"/>
        <v>TP</v>
      </c>
      <c r="B586" s="313">
        <f t="shared" si="58"/>
        <v>242</v>
      </c>
      <c r="C586" s="194" t="s">
        <v>1057</v>
      </c>
      <c r="D586" s="312" t="s">
        <v>545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301"/>
    </row>
    <row r="587" spans="1:13" ht="19.5" customHeight="1">
      <c r="A587" s="301" t="str">
        <f t="shared" ref="A587:A589" si="59">IF(B587&lt;&gt;"","TP","")</f>
        <v/>
      </c>
      <c r="B587" s="313" t="str">
        <f>IF(C587&lt;&gt;"",#REF!+1,"")</f>
        <v/>
      </c>
      <c r="C587" s="315"/>
      <c r="D587" s="310"/>
      <c r="E587" s="8"/>
      <c r="F587" s="8"/>
      <c r="G587" s="311"/>
      <c r="H587" s="311"/>
      <c r="I587" s="311"/>
      <c r="J587" s="311"/>
      <c r="K587" s="311"/>
      <c r="L587" s="311"/>
      <c r="M587" s="301"/>
    </row>
    <row r="588" spans="1:13" ht="19.5" customHeight="1">
      <c r="A588" s="301" t="str">
        <f t="shared" si="59"/>
        <v/>
      </c>
      <c r="B588" s="300"/>
      <c r="C588" s="309" t="s">
        <v>217</v>
      </c>
      <c r="D588" s="30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213380</v>
      </c>
      <c r="H588" s="13">
        <f t="shared" si="60"/>
        <v>1893125133</v>
      </c>
      <c r="I588" s="13">
        <f t="shared" si="60"/>
        <v>213380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301"/>
    </row>
    <row r="589" spans="1:13" ht="18.75" customHeight="1">
      <c r="A589" s="301" t="str">
        <f t="shared" si="59"/>
        <v/>
      </c>
      <c r="B589" s="490"/>
      <c r="C589" s="490"/>
      <c r="D589" s="489"/>
      <c r="E589" s="491"/>
      <c r="F589" s="491">
        <f>F588-CDPS!C24</f>
        <v>0</v>
      </c>
      <c r="G589" s="491"/>
      <c r="H589" s="491">
        <f>H588-CDPS!E24</f>
        <v>0</v>
      </c>
      <c r="I589" s="491"/>
      <c r="J589" s="491">
        <f>J588-CDPS!F24</f>
        <v>0</v>
      </c>
      <c r="K589" s="491"/>
      <c r="L589" s="491">
        <f>L588-CDPS!G24</f>
        <v>0</v>
      </c>
      <c r="M589" s="314"/>
    </row>
    <row r="590" spans="1:13" ht="18.75" customHeight="1"/>
    <row r="591" spans="1:13" ht="19.5" customHeight="1"/>
    <row r="592" spans="1:13" ht="19.5" customHeight="1">
      <c r="C592" s="1032"/>
      <c r="D592" s="1032"/>
      <c r="E592" s="1032"/>
      <c r="F592" s="317"/>
      <c r="G592" s="317"/>
      <c r="H592" s="317"/>
      <c r="I592" s="317"/>
      <c r="J592" s="1032" t="s">
        <v>218</v>
      </c>
      <c r="K592" s="1032"/>
      <c r="L592" s="1032"/>
    </row>
    <row r="593" spans="3:12" ht="19.5" customHeight="1">
      <c r="C593" s="318" t="s">
        <v>11</v>
      </c>
      <c r="D593" s="318"/>
      <c r="E593" s="318"/>
      <c r="F593" s="1032" t="s">
        <v>12</v>
      </c>
      <c r="G593" s="1032"/>
      <c r="H593" s="1032"/>
      <c r="I593" s="317"/>
      <c r="J593" s="1032" t="s">
        <v>110</v>
      </c>
      <c r="K593" s="1032"/>
      <c r="L593" s="1032"/>
    </row>
    <row r="594" spans="3:12" ht="19.5" customHeight="1">
      <c r="C594" s="318" t="s">
        <v>13</v>
      </c>
      <c r="D594" s="318" t="s">
        <v>219</v>
      </c>
      <c r="E594" s="318"/>
      <c r="F594" s="1032" t="s">
        <v>13</v>
      </c>
      <c r="G594" s="1032"/>
      <c r="H594" s="1032"/>
      <c r="I594" s="296"/>
      <c r="J594" s="1032" t="s">
        <v>138</v>
      </c>
      <c r="K594" s="1032"/>
      <c r="L594" s="1032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41" t="s">
        <v>190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</row>
    <row r="6" spans="1:14">
      <c r="A6" s="1042" t="s">
        <v>166</v>
      </c>
      <c r="B6" s="1042" t="s">
        <v>191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M6" s="1042"/>
      <c r="N6" s="1042"/>
    </row>
    <row r="7" spans="1:14"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</row>
    <row r="8" spans="1:14" ht="15.75" customHeight="1">
      <c r="A8" s="1035" t="s">
        <v>20</v>
      </c>
      <c r="B8" s="1044" t="s">
        <v>1</v>
      </c>
      <c r="C8" s="1045"/>
      <c r="D8" s="1035" t="s">
        <v>0</v>
      </c>
      <c r="E8" s="1035" t="s">
        <v>14</v>
      </c>
      <c r="F8" s="1034" t="s">
        <v>21</v>
      </c>
      <c r="G8" s="1034"/>
      <c r="H8" s="1034"/>
      <c r="I8" s="1034"/>
      <c r="J8" s="1034"/>
      <c r="K8" s="1034"/>
      <c r="L8" s="1034" t="s">
        <v>31</v>
      </c>
      <c r="M8" s="1034"/>
      <c r="N8" s="1034"/>
    </row>
    <row r="9" spans="1:14" ht="15.75" customHeight="1">
      <c r="A9" s="1035"/>
      <c r="B9" s="1046"/>
      <c r="C9" s="1047"/>
      <c r="D9" s="1035"/>
      <c r="E9" s="1035"/>
      <c r="F9" s="1034" t="s">
        <v>192</v>
      </c>
      <c r="G9" s="1034"/>
      <c r="H9" s="1034"/>
      <c r="I9" s="1034" t="s">
        <v>193</v>
      </c>
      <c r="J9" s="1034"/>
      <c r="K9" s="1034"/>
      <c r="L9" s="1035" t="s">
        <v>194</v>
      </c>
      <c r="M9" s="1035" t="s">
        <v>195</v>
      </c>
      <c r="N9" s="1035" t="s">
        <v>196</v>
      </c>
    </row>
    <row r="10" spans="1:14" ht="15.75" customHeight="1">
      <c r="A10" s="1035"/>
      <c r="B10" s="1037" t="s">
        <v>15</v>
      </c>
      <c r="C10" s="1037" t="s">
        <v>32</v>
      </c>
      <c r="D10" s="1035"/>
      <c r="E10" s="1035"/>
      <c r="F10" s="1039" t="s">
        <v>194</v>
      </c>
      <c r="G10" s="1039" t="s">
        <v>195</v>
      </c>
      <c r="H10" s="1039" t="s">
        <v>196</v>
      </c>
      <c r="I10" s="1039" t="s">
        <v>194</v>
      </c>
      <c r="J10" s="1039" t="s">
        <v>195</v>
      </c>
      <c r="K10" s="1039" t="s">
        <v>196</v>
      </c>
      <c r="L10" s="1036"/>
      <c r="M10" s="1036"/>
      <c r="N10" s="1036"/>
    </row>
    <row r="11" spans="1:14">
      <c r="A11" s="1035"/>
      <c r="B11" s="1038"/>
      <c r="C11" s="1038"/>
      <c r="D11" s="1035"/>
      <c r="E11" s="1035"/>
      <c r="F11" s="1040"/>
      <c r="G11" s="1040"/>
      <c r="H11" s="1040"/>
      <c r="I11" s="1040"/>
      <c r="J11" s="1040"/>
      <c r="K11" s="1040"/>
      <c r="L11" s="1036"/>
      <c r="M11" s="1036"/>
      <c r="N11" s="1036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409</v>
      </c>
      <c r="C14" s="786">
        <v>40634</v>
      </c>
      <c r="D14" s="280" t="s">
        <v>540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410</v>
      </c>
      <c r="C15" s="786">
        <v>40634</v>
      </c>
      <c r="D15" s="281" t="s">
        <v>541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441</v>
      </c>
      <c r="C16" s="786">
        <v>40634</v>
      </c>
      <c r="D16" s="281" t="s">
        <v>542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33" t="s">
        <v>199</v>
      </c>
      <c r="F23" s="1033"/>
      <c r="G23" s="1033"/>
      <c r="H23" s="1033"/>
      <c r="I23" s="1033"/>
      <c r="J23" s="1033"/>
      <c r="K23" s="1033"/>
      <c r="L23" s="1033"/>
      <c r="M23" s="1033"/>
      <c r="N23" s="1033"/>
    </row>
    <row r="24" spans="1:14">
      <c r="A24" s="1033" t="s">
        <v>11</v>
      </c>
      <c r="B24" s="1033"/>
      <c r="C24" s="1033"/>
      <c r="D24" s="1033"/>
      <c r="E24" s="1033" t="s">
        <v>12</v>
      </c>
      <c r="F24" s="1033"/>
      <c r="G24" s="1033"/>
      <c r="H24" s="1033"/>
      <c r="I24" s="1033"/>
      <c r="J24" s="1033"/>
      <c r="K24" s="1033"/>
      <c r="L24" s="1033"/>
      <c r="M24" s="1033"/>
      <c r="N24" s="1033"/>
    </row>
    <row r="25" spans="1:14">
      <c r="A25" s="1033" t="s">
        <v>13</v>
      </c>
      <c r="B25" s="1033"/>
      <c r="C25" s="1033"/>
      <c r="D25" s="1033"/>
      <c r="E25" s="1033" t="s">
        <v>13</v>
      </c>
      <c r="F25" s="1033"/>
      <c r="G25" s="1033"/>
      <c r="H25" s="1033"/>
      <c r="I25" s="1033"/>
      <c r="J25" s="1033"/>
      <c r="K25" s="1033"/>
      <c r="L25" s="1033"/>
      <c r="M25" s="1033"/>
      <c r="N25" s="1033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01 -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361</v>
      </c>
      <c r="K5" s="324"/>
      <c r="L5" s="710" t="s">
        <v>1748</v>
      </c>
      <c r="M5" s="325"/>
      <c r="N5" s="711">
        <v>14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23  tháng  3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NL/N14</v>
      </c>
      <c r="G7" s="319" t="str">
        <f ca="1">"Nợ:  "&amp;IF(ROWS($1:1)&gt;COUNT(Dong10),"",OFFSET(TH!L$1,SMALL(Dong10,ROWS($1:1)),))</f>
        <v>Nợ:  1521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0.5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Thành Đồng</v>
      </c>
      <c r="M9" s="322"/>
    </row>
    <row r="10" spans="1:17" ht="10.5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0.5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0.5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0.5" customHeight="1">
      <c r="A14" s="1048" t="s">
        <v>35</v>
      </c>
      <c r="B14" s="1048" t="s">
        <v>220</v>
      </c>
      <c r="C14" s="1048" t="s">
        <v>221</v>
      </c>
      <c r="D14" s="1048" t="s">
        <v>210</v>
      </c>
      <c r="E14" s="1050" t="s">
        <v>222</v>
      </c>
      <c r="F14" s="1050"/>
      <c r="G14" s="1048" t="s">
        <v>223</v>
      </c>
      <c r="H14" s="1048" t="s">
        <v>224</v>
      </c>
    </row>
    <row r="15" spans="1:17" ht="10.5" customHeight="1">
      <c r="A15" s="1049"/>
      <c r="B15" s="1049"/>
      <c r="C15" s="1049"/>
      <c r="D15" s="1049"/>
      <c r="E15" s="726" t="s">
        <v>225</v>
      </c>
      <c r="F15" s="726" t="str">
        <f>IF(LEFT($D$7,1)="N","Thực nhập","Thực xuất")</f>
        <v>Thực nhập</v>
      </c>
      <c r="G15" s="1049"/>
      <c r="H15" s="1049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Giấy tấm 2 vàng - 3 xeo (1980x1300)</v>
      </c>
      <c r="C17" s="730"/>
      <c r="D17" s="731" t="str">
        <f ca="1">IF(ISNA(VLOOKUP(B17,NXT!$C$12:$D$587,2,0)),"",VLOOKUP(B17,NXT!$C$12:$D$587,2,0))</f>
        <v>tấm</v>
      </c>
      <c r="E17" s="732"/>
      <c r="F17" s="733">
        <f ca="1">IF(ROWS($1:1)&gt;COUNT(Dong10),"",OFFSET(TH!I$1,SMALL(Dong10,ROWS($1:1)),))</f>
        <v>436</v>
      </c>
      <c r="G17" s="734">
        <f ca="1">IF($L$5="XTP",0,IF(ROWS($1:1)&gt;COUNT(Dong10),"",OFFSET(TH!J$1,SMALL(Dong10,ROWS($1:1)),)))</f>
        <v>25225</v>
      </c>
      <c r="H17" s="732">
        <f ca="1">IF(F17&lt;&gt;"",ROUND(F17*G17,0),0)</f>
        <v>10998100</v>
      </c>
    </row>
    <row r="18" spans="1:8" ht="11.25" customHeight="1">
      <c r="A18" s="728">
        <f t="shared" ref="A18:A20" ca="1" si="0">IF(B18="","",A17+1)</f>
        <v>2</v>
      </c>
      <c r="B18" s="729" t="str">
        <f ca="1">IF(ROWS($1:2)&gt;COUNT(Dong10),"",OFFSET(TH!F$1,SMALL(Dong10,ROWS($1:2)),))</f>
        <v>Giấy tấm 2 vàng - 3 xeo (1820x1600)</v>
      </c>
      <c r="C18" s="730"/>
      <c r="D18" s="731" t="str">
        <f ca="1">IF(ISNA(VLOOKUP(B18,NXT!$C$12:$D$587,2,0)),"",VLOOKUP(B18,NXT!$C$12:$D$587,2,0))</f>
        <v>tấm</v>
      </c>
      <c r="E18" s="732"/>
      <c r="F18" s="733">
        <f ca="1">IF(ROWS($1:2)&gt;COUNT(Dong10),"",OFFSET(TH!I$1,SMALL(Dong10,ROWS($1:2)),))</f>
        <v>342</v>
      </c>
      <c r="G18" s="734">
        <f ca="1">IF($L$5="XTP",0,IF(ROWS($1:2)&gt;COUNT(Dong10),"",OFFSET(TH!J$1,SMALL(Dong10,ROWS($1:2)),)))</f>
        <v>28538</v>
      </c>
      <c r="H18" s="732">
        <f t="shared" ref="H18:H23" ca="1" si="1">IF(F18&lt;&gt;"",ROUND(F18*G18,0),0)</f>
        <v>9759996</v>
      </c>
    </row>
    <row r="19" spans="1:8" ht="11.25" customHeight="1">
      <c r="A19" s="728">
        <f t="shared" ca="1" si="0"/>
        <v>3</v>
      </c>
      <c r="B19" s="729" t="str">
        <f ca="1">IF(ROWS($1:3)&gt;COUNT(Dong10),"",OFFSET(TH!F$1,SMALL(Dong10,ROWS($1:3)),))</f>
        <v>Giấy tấm 2 vàng - 3 xeo (2000x1300)</v>
      </c>
      <c r="C19" s="730"/>
      <c r="D19" s="731" t="str">
        <f ca="1">IF(ISNA(VLOOKUP(B19,NXT!$C$12:$D$587,2,0)),"",VLOOKUP(B19,NXT!$C$12:$D$587,2,0))</f>
        <v>tấm</v>
      </c>
      <c r="E19" s="732"/>
      <c r="F19" s="733">
        <f ca="1">IF(ROWS($1:3)&gt;COUNT(Dong10),"",OFFSET(TH!I$1,SMALL(Dong10,ROWS($1:3)),))</f>
        <v>130</v>
      </c>
      <c r="G19" s="734">
        <f ca="1">IF($L$5="XTP",0,IF(ROWS($1:3)&gt;COUNT(Dong10),"",OFFSET(TH!J$1,SMALL(Dong10,ROWS($1:3)),)))</f>
        <v>25480</v>
      </c>
      <c r="H19" s="732">
        <f t="shared" ca="1" si="1"/>
        <v>3312400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IF(ISNA(VLOOKUP(B20,NXT!$C$12:$D$587,2,0)),"",VLOOKUP(B20,NXT!$C$12:$D$587,2,0))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IF(ISNA(VLOOKUP(B21,NXT!$C$12:$D$587,2,0)),"",VLOOKUP(B21,NXT!$C$12:$D$587,2,0))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IF(ISNA(VLOOKUP(B22,NXT!$C$12:$D$587,2,0)),"",VLOOKUP(B22,NXT!$C$12:$D$587,2,0))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IF(ISNA(VLOOKUP(B23,NXT!$C$12:$D$587,2,0)),"",VLOOKUP(B23,NXT!$C$12:$D$587,2,0))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7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IF(ISNA(VLOOKUP(B24,NXT!$C$12:$D$587,2,0)),"",VLOOKUP(B24,NXT!$C$12:$D$587,2,0))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ref="H24:H27" ca="1" si="4">IF(F24&lt;&gt;"",ROUND(F24*G24,0),0)</f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IF(ISNA(VLOOKUP(B25,NXT!$C$12:$D$587,2,0)),"",VLOOKUP(B25,NXT!$C$12:$D$587,2,0))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4"/>
        <v>0</v>
      </c>
    </row>
    <row r="26" spans="1:8" ht="11.25" customHeight="1">
      <c r="A26" s="728" t="str">
        <f t="shared" ca="1" si="3"/>
        <v/>
      </c>
      <c r="B26" s="729" t="str">
        <f ca="1">IF(ROWS($1:10)&gt;COUNT(Dong10),"",OFFSET(TH!F$1,SMALL(Dong10,ROWS($1:10)),))</f>
        <v/>
      </c>
      <c r="C26" s="730"/>
      <c r="D26" s="731" t="str">
        <f ca="1">IF(ISNA(VLOOKUP(B26,NXT!$C$12:$D$587,2,0)),"",VLOOKUP(B26,NXT!$C$12:$D$587,2,0))</f>
        <v/>
      </c>
      <c r="E26" s="732"/>
      <c r="F26" s="733" t="str">
        <f ca="1">IF(ROWS($1:10)&gt;COUNT(Dong10),"",OFFSET(TH!I$1,SMALL(Dong10,ROWS($1:10)),))</f>
        <v/>
      </c>
      <c r="G26" s="734" t="str">
        <f ca="1">IF($L$5="XTP",0,IF(ROWS($1:10)&gt;COUNT(Dong10),"",OFFSET(TH!J$1,SMALL(Dong10,ROWS($1:10)),)))</f>
        <v/>
      </c>
      <c r="H26" s="732">
        <f t="shared" ca="1" si="4"/>
        <v>0</v>
      </c>
    </row>
    <row r="27" spans="1:8" ht="11.25" customHeight="1">
      <c r="A27" s="728" t="str">
        <f t="shared" ca="1" si="3"/>
        <v/>
      </c>
      <c r="B27" s="729" t="str">
        <f ca="1">IF(ROWS($1:11)&gt;COUNT(Dong10),"",OFFSET(TH!F$1,SMALL(Dong10,ROWS($1:11)),))</f>
        <v/>
      </c>
      <c r="C27" s="730"/>
      <c r="D27" s="731" t="str">
        <f ca="1">IF(ISNA(VLOOKUP(B27,NXT!$C$12:$D$587,2,0)),"",VLOOKUP(B27,NXT!$C$12:$D$587,2,0))</f>
        <v/>
      </c>
      <c r="E27" s="732"/>
      <c r="F27" s="733" t="str">
        <f ca="1">IF(ROWS($1:11)&gt;COUNT(Dong10),"",OFFSET(TH!I$1,SMALL(Dong10,ROWS($1:11)),))</f>
        <v/>
      </c>
      <c r="G27" s="734" t="str">
        <f ca="1">IF($L$5="XTP",0,IF(ROWS($1:11)&gt;COUNT(Dong10),"",OFFSET(TH!J$1,SMALL(Dong10,ROWS($1:11)),)))</f>
        <v/>
      </c>
      <c r="H27" s="732">
        <f t="shared" ca="1" si="4"/>
        <v>0</v>
      </c>
    </row>
    <row r="28" spans="1:8" ht="6" customHeight="1">
      <c r="A28" s="728" t="str">
        <f t="shared" ref="A28" ca="1" si="5">IF(B28="","",A27+1)</f>
        <v/>
      </c>
      <c r="B28" s="729" t="str">
        <f ca="1">IF(ROWS($1:12)&gt;COUNT(Dong10),"",OFFSET(TH!F$1,SMALL(Dong10,ROWS($1:12)),))</f>
        <v/>
      </c>
      <c r="C28" s="730"/>
      <c r="D28" s="731" t="str">
        <f ca="1">IF(ISNA(VLOOKUP(B28,NXT!$C$12:$D$587,2,0)),"",VLOOKUP(B28,NXT!$C$12:$D$587,2,0))</f>
        <v/>
      </c>
      <c r="E28" s="732"/>
      <c r="F28" s="733" t="str">
        <f ca="1">IF(ROWS($1:12)&gt;COUNT(Dong10),"",OFFSET(TH!I$1,SMALL(Dong10,ROWS($1:12)),))</f>
        <v/>
      </c>
      <c r="G28" s="734" t="str">
        <f ca="1">IF($L$5="XTP",0,IF(ROWS($1:12)&gt;COUNT(Dong10),"",OFFSET(TH!J$1,SMALL(Dong10,ROWS($1:12)),)))</f>
        <v/>
      </c>
      <c r="H28" s="732">
        <f t="shared" ref="H28" ca="1" si="6">IF(F28&lt;&gt;"",ROUND(F28*G28,0),0)</f>
        <v>0</v>
      </c>
    </row>
    <row r="29" spans="1:8" ht="11.25" customHeight="1">
      <c r="A29" s="1050" t="s">
        <v>226</v>
      </c>
      <c r="B29" s="1050"/>
      <c r="C29" s="735"/>
      <c r="D29" s="735"/>
      <c r="E29" s="736"/>
      <c r="F29" s="736"/>
      <c r="G29" s="736"/>
      <c r="H29" s="736">
        <f ca="1">SUM(H17:H28)</f>
        <v>24070496</v>
      </c>
    </row>
    <row r="30" spans="1:8" ht="3" customHeight="1">
      <c r="A30" s="737"/>
      <c r="B30" s="737"/>
      <c r="C30" s="322"/>
      <c r="D30" s="322"/>
      <c r="E30" s="738"/>
      <c r="F30" s="738"/>
      <c r="G30" s="738"/>
      <c r="H30" s="738"/>
    </row>
    <row r="31" spans="1:8" ht="12" customHeight="1">
      <c r="A31" s="319" t="str">
        <f ca="1">"Tổng số tiền (viết bằng chữ):  "&amp;[1]!VND(H29, TRUE)</f>
        <v>Tổng số tiền (viết bằng chữ):  Hai mươi bốn triệu, không trăm bảy mươi ngàn, bốn trăm chín mươi sáu đồng</v>
      </c>
    </row>
    <row r="32" spans="1:8" ht="12" customHeight="1">
      <c r="A32" s="319" t="str">
        <f>"Số chứng từ gốc kèm theo :  "</f>
        <v xml:space="preserve">Số chứng từ gốc kèm theo :  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23  tháng  3  năm  2012</v>
      </c>
    </row>
    <row r="34" spans="1:8" s="321" customFormat="1" ht="10.5" customHeight="1">
      <c r="A34" s="739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0.5" customHeight="1">
      <c r="A35" s="724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5" s="724" t="str">
        <f>+IF(MID($D$7,4,1)="N","","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720" customFormat="1" ht="11.25" customHeight="1"/>
    <row r="41" spans="1:8" ht="11.25" customHeight="1">
      <c r="A41" s="327"/>
      <c r="F41" s="328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58" t="s">
        <v>230</v>
      </c>
      <c r="K2" s="1058"/>
      <c r="L2" s="1058"/>
      <c r="M2" s="1058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59" t="s">
        <v>47</v>
      </c>
      <c r="K3" s="1059"/>
      <c r="L3" s="1059"/>
      <c r="M3" s="1059"/>
      <c r="N3" s="338"/>
    </row>
    <row r="4" spans="1:17" s="268" customFormat="1" ht="16.5" customHeight="1">
      <c r="B4" s="332"/>
      <c r="C4" s="332"/>
      <c r="D4" s="332"/>
      <c r="E4" s="337"/>
      <c r="F4" s="332"/>
      <c r="J4" s="1059"/>
      <c r="K4" s="1059"/>
      <c r="L4" s="1059"/>
      <c r="M4" s="1059"/>
      <c r="N4" s="338"/>
    </row>
    <row r="5" spans="1:17" ht="18.75" customHeight="1">
      <c r="B5" s="1060" t="s">
        <v>231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339"/>
    </row>
    <row r="6" spans="1:17" s="340" customFormat="1" ht="12.75">
      <c r="B6" s="1061" t="s">
        <v>232</v>
      </c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341"/>
    </row>
    <row r="7" spans="1:17">
      <c r="C7" s="342"/>
      <c r="D7" s="342"/>
      <c r="F7" s="344" t="s">
        <v>297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62" t="s">
        <v>1242</v>
      </c>
      <c r="K8" s="1062"/>
      <c r="L8" s="1062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235</v>
      </c>
      <c r="F10" s="1054" t="s">
        <v>223</v>
      </c>
      <c r="G10" s="1056" t="s">
        <v>236</v>
      </c>
      <c r="H10" s="1057"/>
      <c r="I10" s="1056" t="s">
        <v>237</v>
      </c>
      <c r="J10" s="1057"/>
      <c r="K10" s="1056" t="s">
        <v>238</v>
      </c>
      <c r="L10" s="1057"/>
      <c r="M10" s="1054" t="s">
        <v>129</v>
      </c>
      <c r="N10" s="349"/>
      <c r="O10" s="350" t="s">
        <v>229</v>
      </c>
    </row>
    <row r="11" spans="1:17" ht="31.5" customHeight="1">
      <c r="A11" s="1052"/>
      <c r="B11" s="351" t="s">
        <v>15</v>
      </c>
      <c r="C11" s="351" t="s">
        <v>32</v>
      </c>
      <c r="D11" s="1054"/>
      <c r="E11" s="1054"/>
      <c r="F11" s="1054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54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VLOOKUP($J$8,NXT!$C$12:$L$587,3,0)</f>
        <v>12</v>
      </c>
      <c r="L13" s="360">
        <f>VLOOKUP($J$8,NXT!$C$12:$L$587,4,0)</f>
        <v>208488</v>
      </c>
      <c r="M13" s="359"/>
      <c r="N13" s="355"/>
    </row>
    <row r="14" spans="1:17">
      <c r="A14" s="326">
        <f ca="1">IF(B14="","",ROW()-13)</f>
        <v>1</v>
      </c>
      <c r="B14" s="361" t="str">
        <f ca="1">IF(ROWS($1:1)&gt;COUNT(Dong11),"",OFFSET(TH!D$1,SMALL(Dong11,ROWS($1:1)),))</f>
        <v>NL/X16</v>
      </c>
      <c r="C14" s="362">
        <f ca="1">IF(ROWS($1:1)&gt;COUNT(Dong11),"",OFFSET(TH!E$1,SMALL(Dong11,ROWS($1:1)),))</f>
        <v>40962</v>
      </c>
      <c r="D14" s="363" t="str">
        <f ca="1">IF(ROWS($1:1)&gt;COUNT(Dong11),"",OFFSET(TH!H$1,SMALL(Dong11,ROWS($1:1)),))</f>
        <v>Xuất sản xuất</v>
      </c>
      <c r="E14" s="361" t="str">
        <f ca="1">IF(ROWS($1:1)&gt;COUNT(Dong11),"",IF(OFFSET(TH!L$1,SMALL(Dong11,ROWS($1:1)),)=$G$7,OFFSET(TH!M$1,SMALL(Dong11,ROWS($1:1)),),OFFSET(TH!L$1,SMALL(Dong11,ROWS($1:1)),)))</f>
        <v>154</v>
      </c>
      <c r="F14" s="364">
        <f ca="1">IF(ROWS($1:1)&gt;COUNT(Dong11),0,OFFSET(TH!J$1,SMALL(Dong11,ROWS($1:1)),))</f>
        <v>17374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6</v>
      </c>
      <c r="J14" s="365">
        <f ca="1">ROUND(F14*I14,0)</f>
        <v>104244</v>
      </c>
      <c r="K14" s="365">
        <f ca="1">IF(D14&lt;&gt;"",K13+G14-I14,0)</f>
        <v>6</v>
      </c>
      <c r="L14" s="365">
        <f ca="1">IF(D14&lt;&gt;"",L13+H14-J14,0)</f>
        <v>104244</v>
      </c>
      <c r="M14" s="365"/>
      <c r="N14" s="355"/>
    </row>
    <row r="15" spans="1:17">
      <c r="A15" s="326">
        <f t="shared" ref="A15:A24" ca="1" si="0">IF(B15="","",A14+1)</f>
        <v>2</v>
      </c>
      <c r="B15" s="361" t="str">
        <f ca="1">IF(ROWS($1:2)&gt;COUNT(Dong11),"",OFFSET(TH!D$1,SMALL(Dong11,ROWS($1:2)),))</f>
        <v>NL/X16</v>
      </c>
      <c r="C15" s="362">
        <f ca="1">IF(ROWS($1:2)&gt;COUNT(Dong11),"",OFFSET(TH!E$1,SMALL(Dong11,ROWS($1:2)),))</f>
        <v>40962</v>
      </c>
      <c r="D15" s="363" t="str">
        <f ca="1">IF(ROWS($1:2)&gt;COUNT(Dong11),"",OFFSET(TH!H$1,SMALL(Dong11,ROWS($1:2)),))</f>
        <v>Xuất sản xuất</v>
      </c>
      <c r="E15" s="361" t="str">
        <f ca="1">IF(ROWS($1:2)&gt;COUNT(Dong11),"",IF(OFFSET(TH!L$1,SMALL(Dong11,ROWS($1:2)),)=$G$7,OFFSET(TH!M$1,SMALL(Dong11,ROWS($1:2)),),OFFSET(TH!L$1,SMALL(Dong11,ROWS($1:2)),)))</f>
        <v>154</v>
      </c>
      <c r="F15" s="364">
        <f ca="1">IF(ROWS($1:2)&gt;COUNT(Dong11),0,OFFSET(TH!J$1,SMALL(Dong11,ROWS($1:2)),))</f>
        <v>17374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2</v>
      </c>
      <c r="J15" s="365">
        <f t="shared" ref="J15:J24" ca="1" si="2">ROUND(F15*I15,0)</f>
        <v>34748</v>
      </c>
      <c r="K15" s="365">
        <f t="shared" ref="K15:K24" ca="1" si="3">IF(D15&lt;&gt;"",K14+G15-I15,0)</f>
        <v>4</v>
      </c>
      <c r="L15" s="365">
        <f t="shared" ref="L15:L24" ca="1" si="4">IF(D15&lt;&gt;"",L14+H15-J15,0)</f>
        <v>69496</v>
      </c>
      <c r="M15" s="365"/>
      <c r="N15" s="355"/>
      <c r="Q15" s="366"/>
    </row>
    <row r="16" spans="1:17">
      <c r="A16" s="326">
        <f t="shared" ca="1" si="0"/>
        <v>3</v>
      </c>
      <c r="B16" s="361" t="str">
        <f ca="1">IF(ROWS($1:3)&gt;COUNT(Dong11),"",OFFSET(TH!D$1,SMALL(Dong11,ROWS($1:3)),))</f>
        <v>NL/X17</v>
      </c>
      <c r="C16" s="362">
        <f ca="1">IF(ROWS($1:3)&gt;COUNT(Dong11),"",OFFSET(TH!E$1,SMALL(Dong11,ROWS($1:3)),))</f>
        <v>40965</v>
      </c>
      <c r="D16" s="363" t="str">
        <f ca="1">IF(ROWS($1:3)&gt;COUNT(Dong11),"",OFFSET(TH!H$1,SMALL(Dong11,ROWS($1:3)),))</f>
        <v>Xuất sản xuất</v>
      </c>
      <c r="E16" s="361" t="str">
        <f ca="1">IF(ROWS($1:3)&gt;COUNT(Dong11),"",IF(OFFSET(TH!L$1,SMALL(Dong11,ROWS($1:3)),)=$G$7,OFFSET(TH!M$1,SMALL(Dong11,ROWS($1:3)),),OFFSET(TH!L$1,SMALL(Dong11,ROWS($1:3)),)))</f>
        <v>154</v>
      </c>
      <c r="F16" s="364">
        <f ca="1">IF(ROWS($1:3)&gt;COUNT(Dong11),0,OFFSET(TH!J$1,SMALL(Dong11,ROWS($1:3)),))</f>
        <v>17374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3</v>
      </c>
      <c r="J16" s="365">
        <f t="shared" ca="1" si="2"/>
        <v>52122</v>
      </c>
      <c r="K16" s="365">
        <f t="shared" ca="1" si="3"/>
        <v>1</v>
      </c>
      <c r="L16" s="365">
        <f t="shared" ca="1" si="4"/>
        <v>17374</v>
      </c>
      <c r="M16" s="365"/>
      <c r="N16" s="355"/>
    </row>
    <row r="17" spans="1:16">
      <c r="A17" s="326">
        <f t="shared" ca="1" si="0"/>
        <v>4</v>
      </c>
      <c r="B17" s="361" t="str">
        <f ca="1">IF(ROWS($1:4)&gt;COUNT(Dong11),"",OFFSET(TH!D$1,SMALL(Dong11,ROWS($1:4)),))</f>
        <v>NL/X17</v>
      </c>
      <c r="C17" s="362">
        <f ca="1">IF(ROWS($1:4)&gt;COUNT(Dong11),"",OFFSET(TH!E$1,SMALL(Dong11,ROWS($1:4)),))</f>
        <v>40965</v>
      </c>
      <c r="D17" s="363" t="str">
        <f ca="1">IF(ROWS($1:4)&gt;COUNT(Dong11),"",OFFSET(TH!H$1,SMALL(Dong11,ROWS($1:4)),))</f>
        <v>Xuất sản xuất</v>
      </c>
      <c r="E17" s="361" t="str">
        <f ca="1">IF(ROWS($1:4)&gt;COUNT(Dong11),"",IF(OFFSET(TH!L$1,SMALL(Dong11,ROWS($1:4)),)=$G$7,OFFSET(TH!M$1,SMALL(Dong11,ROWS($1:4)),),OFFSET(TH!L$1,SMALL(Dong11,ROWS($1:4)),)))</f>
        <v>154</v>
      </c>
      <c r="F17" s="364">
        <f ca="1">IF(ROWS($1:4)&gt;COUNT(Dong11),0,OFFSET(TH!J$1,SMALL(Dong11,ROWS($1:4)),))</f>
        <v>17374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1</v>
      </c>
      <c r="J17" s="365">
        <f t="shared" ca="1" si="2"/>
        <v>17374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12</v>
      </c>
      <c r="J74" s="374">
        <f ca="1">SUM(J14:J73)</f>
        <v>208488</v>
      </c>
      <c r="K74" s="374">
        <f ca="1">K13+G74-I74</f>
        <v>0</v>
      </c>
      <c r="L74" s="374">
        <f ca="1">L13+H74-J74</f>
        <v>0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55" t="s">
        <v>218</v>
      </c>
      <c r="K77" s="1055"/>
      <c r="L77" s="1055"/>
      <c r="M77" s="1055"/>
      <c r="N77" s="355"/>
    </row>
    <row r="78" spans="1:14">
      <c r="C78" s="342"/>
      <c r="D78" s="577" t="s">
        <v>11</v>
      </c>
      <c r="E78" s="1055" t="s">
        <v>12</v>
      </c>
      <c r="F78" s="1055"/>
      <c r="G78" s="1055"/>
      <c r="H78" s="1055"/>
      <c r="I78" s="1055"/>
      <c r="J78" s="1055" t="s">
        <v>110</v>
      </c>
      <c r="K78" s="1055"/>
      <c r="L78" s="1055"/>
      <c r="M78" s="1055"/>
      <c r="N78" s="355"/>
    </row>
    <row r="79" spans="1:14">
      <c r="C79" s="342"/>
      <c r="D79" s="577" t="s">
        <v>13</v>
      </c>
      <c r="E79" s="1055" t="s">
        <v>13</v>
      </c>
      <c r="F79" s="1055"/>
      <c r="G79" s="1055"/>
      <c r="H79" s="1055" t="s">
        <v>138</v>
      </c>
      <c r="I79" s="1055"/>
      <c r="J79" s="1055" t="s">
        <v>138</v>
      </c>
      <c r="K79" s="1055"/>
      <c r="L79" s="1055"/>
      <c r="M79" s="1055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51" t="s">
        <v>104</v>
      </c>
      <c r="K88" s="1051"/>
      <c r="L88" s="1051"/>
      <c r="M88" s="1051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404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VLOOKUP($E$7,NXT!$C$12:$L$588,2,0)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63" t="s">
        <v>250</v>
      </c>
      <c r="B9" s="1064"/>
      <c r="C9" s="1064"/>
      <c r="D9" s="1064"/>
      <c r="E9" s="399"/>
      <c r="F9" s="391"/>
      <c r="G9" s="400"/>
      <c r="H9" s="400"/>
      <c r="I9" s="400"/>
      <c r="J9" s="401"/>
      <c r="K9" s="401"/>
    </row>
    <row r="10" spans="1:12" ht="19.5" customHeight="1">
      <c r="A10" s="1065" t="s">
        <v>251</v>
      </c>
      <c r="B10" s="1066" t="s">
        <v>252</v>
      </c>
      <c r="C10" s="1068" t="s">
        <v>15</v>
      </c>
      <c r="D10" s="1069"/>
      <c r="E10" s="1070" t="s">
        <v>0</v>
      </c>
      <c r="F10" s="1079" t="s">
        <v>253</v>
      </c>
      <c r="G10" s="1073" t="s">
        <v>222</v>
      </c>
      <c r="H10" s="1073"/>
      <c r="I10" s="1069"/>
      <c r="J10" s="1074" t="s">
        <v>254</v>
      </c>
      <c r="K10" s="402"/>
      <c r="L10" s="403" t="s">
        <v>239</v>
      </c>
    </row>
    <row r="11" spans="1:12" ht="19.5" customHeight="1">
      <c r="A11" s="1065"/>
      <c r="B11" s="1067"/>
      <c r="C11" s="404" t="s">
        <v>236</v>
      </c>
      <c r="D11" s="404" t="s">
        <v>237</v>
      </c>
      <c r="E11" s="1071"/>
      <c r="F11" s="1080"/>
      <c r="G11" s="405" t="s">
        <v>236</v>
      </c>
      <c r="H11" s="405" t="s">
        <v>237</v>
      </c>
      <c r="I11" s="405" t="s">
        <v>238</v>
      </c>
      <c r="J11" s="1075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VLOOKUP($E$7,NXT!$C$12:$L$588,3,0)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40955</v>
      </c>
      <c r="C14" s="475" t="str">
        <f ca="1">IF(ROWS($1:1)&gt;COUNT(Dong12),"",IF(MID(OFFSET(TH!D$1,SMALL(Dong12,ROWS($1:1)),),4,1)="N",OFFSET(TH!D$1,SMALL(Dong12,ROWS($1:1)),),""))</f>
        <v>VL/N02</v>
      </c>
      <c r="D14" s="420" t="str">
        <f ca="1">IF(ROWS($1:1)&gt;COUNT(Dong12),"",IF(MID(OFFSET(TH!D$1,SMALL(Dong12,ROWS($1:1)),),4,1)="X",OFFSET(TH!D$1,SMALL(Dong12,ROWS($1:1)),),""))</f>
        <v/>
      </c>
      <c r="E14" s="707" t="str">
        <f ca="1">IF(ROWS($1:1)&gt;COUNT(Dong12),"",OFFSET(TH!H$1,SMALL(Dong12,ROWS($1:1)),))</f>
        <v>Cơ Sở Kéo Kẽm Thành Dũng</v>
      </c>
      <c r="F14" s="420">
        <f ca="1">B14</f>
        <v>40955</v>
      </c>
      <c r="G14" s="421">
        <f ca="1">IF(ROWS($1:1)&gt;COUNT(Dong12),0,IF(MID(OFFSET(TH!D$1,SMALL(Dong12,ROWS($1:1)),),4,1)="N",OFFSET(TH!I$1,SMALL(Dong12,ROWS($1:1)),),0))</f>
        <v>100</v>
      </c>
      <c r="H14" s="421">
        <f ca="1">IF(ROWS($1:1)&gt;COUNT(Dong12),0,IF(MID(OFFSET(TH!D$1,SMALL(Dong12,ROWS($1:1)),),4,1)="X",OFFSET(TH!I$1,SMALL(Dong12,ROWS($1:1)),),0))</f>
        <v>0</v>
      </c>
      <c r="I14" s="422">
        <f ca="1">IF(E14&lt;&gt;"",I13+G14-H14,0)</f>
        <v>150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41052</v>
      </c>
      <c r="C15" s="475" t="str">
        <f ca="1">IF(ROWS($1:2)&gt;COUNT(Dong12),"",IF(MID(OFFSET(TH!D$1,SMALL(Dong12,ROWS($1:2)),),4,1)="N",OFFSET(TH!D$1,SMALL(Dong12,ROWS($1:2)),),""))</f>
        <v>VL/N01</v>
      </c>
      <c r="D15" s="420" t="str">
        <f ca="1">IF(ROWS($1:2)&gt;COUNT(Dong12),"",IF(MID(OFFSET(TH!D$1,SMALL(Dong12,ROWS($1:2)),),4,1)="X",OFFSET(TH!D$1,SMALL(Dong12,ROWS($1:2)),),""))</f>
        <v/>
      </c>
      <c r="E15" s="707" t="str">
        <f ca="1">IF(ROWS($1:2)&gt;COUNT(Dong12),"",OFFSET(TH!H$1,SMALL(Dong12,ROWS($1:2)),))</f>
        <v>Cơ Sở Kéo Kẽm Thành Dũng</v>
      </c>
      <c r="F15" s="420">
        <f t="shared" ref="F15:F30" ca="1" si="0">B15</f>
        <v>41052</v>
      </c>
      <c r="G15" s="421">
        <f ca="1">IF(ROWS($1:2)&gt;COUNT(Dong12),0,IF(MID(OFFSET(TH!D$1,SMALL(Dong12,ROWS($1:2)),),4,1)="N",OFFSET(TH!I$1,SMALL(Dong12,ROWS($1:2)),),0))</f>
        <v>100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250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41099</v>
      </c>
      <c r="C16" s="475" t="str">
        <f ca="1">IF(ROWS($1:3)&gt;COUNT(Dong12),"",IF(MID(OFFSET(TH!D$1,SMALL(Dong12,ROWS($1:3)),),4,1)="N",OFFSET(TH!D$1,SMALL(Dong12,ROWS($1:3)),),""))</f>
        <v>VL/N01</v>
      </c>
      <c r="D16" s="420" t="str">
        <f ca="1">IF(ROWS($1:3)&gt;COUNT(Dong12),"",IF(MID(OFFSET(TH!D$1,SMALL(Dong12,ROWS($1:3)),),4,1)="X",OFFSET(TH!D$1,SMALL(Dong12,ROWS($1:3)),),""))</f>
        <v/>
      </c>
      <c r="E16" s="707" t="str">
        <f ca="1">IF(ROWS($1:3)&gt;COUNT(Dong12),"",OFFSET(TH!H$1,SMALL(Dong12,ROWS($1:3)),))</f>
        <v>Cơ Sở Kéo Kẽm Thành Dũng</v>
      </c>
      <c r="F16" s="420">
        <f t="shared" ca="1" si="0"/>
        <v>41099</v>
      </c>
      <c r="G16" s="421">
        <f ca="1">IF(ROWS($1:3)&gt;COUNT(Dong12),0,IF(MID(OFFSET(TH!D$1,SMALL(Dong12,ROWS($1:3)),),4,1)="N",OFFSET(TH!I$1,SMALL(Dong12,ROWS($1:3)),),0))</f>
        <v>100</v>
      </c>
      <c r="H16" s="421">
        <f ca="1">IF(ROWS($1:3)&gt;COUNT(Dong12),0,IF(MID(OFFSET(TH!D$1,SMALL(Dong12,ROWS($1:3)),),4,1)="X",OFFSET(TH!I$1,SMALL(Dong12,ROWS($1:3)),),0))</f>
        <v>0</v>
      </c>
      <c r="I16" s="422">
        <f t="shared" ca="1" si="1"/>
        <v>350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41156</v>
      </c>
      <c r="C17" s="475" t="str">
        <f ca="1">IF(ROWS($1:4)&gt;COUNT(Dong12),"",IF(MID(OFFSET(TH!D$1,SMALL(Dong12,ROWS($1:4)),),4,1)="N",OFFSET(TH!D$1,SMALL(Dong12,ROWS($1:4)),),""))</f>
        <v>VL/N02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Cơ Sở Kéo Kẽm Thành Dũng</v>
      </c>
      <c r="F17" s="420">
        <f t="shared" ca="1" si="0"/>
        <v>41156</v>
      </c>
      <c r="G17" s="421">
        <f ca="1">IF(ROWS($1:4)&gt;COUNT(Dong12),0,IF(MID(OFFSET(TH!D$1,SMALL(Dong12,ROWS($1:4)),),4,1)="N",OFFSET(TH!I$1,SMALL(Dong12,ROWS($1:4)),),0))</f>
        <v>100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450</v>
      </c>
      <c r="J17" s="423"/>
      <c r="K17" s="424"/>
    </row>
    <row r="18" spans="1:11" ht="16.5" customHeight="1">
      <c r="A18" s="425">
        <f t="shared" ca="1" si="2"/>
        <v>5</v>
      </c>
      <c r="B18" s="420">
        <f ca="1">IF(ROWS($1:5)&gt;COUNT(Dong12),"",OFFSET(TH!E$1,SMALL(Dong12,ROWS($1:5)),))</f>
        <v>40910</v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>VL/X01</v>
      </c>
      <c r="E18" s="707" t="str">
        <f ca="1">IF(ROWS($1:5)&gt;COUNT(Dong12),"",OFFSET(TH!H$1,SMALL(Dong12,ROWS($1:5)),))</f>
        <v>Xuất sản xuất</v>
      </c>
      <c r="F18" s="420">
        <f t="shared" ca="1" si="0"/>
        <v>40910</v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50</v>
      </c>
      <c r="I18" s="422">
        <f t="shared" ca="1" si="1"/>
        <v>400</v>
      </c>
      <c r="J18" s="423"/>
      <c r="K18" s="424"/>
    </row>
    <row r="19" spans="1:11" ht="16.5" customHeight="1">
      <c r="A19" s="425">
        <f t="shared" ca="1" si="2"/>
        <v>6</v>
      </c>
      <c r="B19" s="420">
        <f ca="1">IF(ROWS($1:6)&gt;COUNT(Dong12),"",OFFSET(TH!E$1,SMALL(Dong12,ROWS($1:6)),))</f>
        <v>40924</v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>VL/X02</v>
      </c>
      <c r="E19" s="707" t="str">
        <f ca="1">IF(ROWS($1:6)&gt;COUNT(Dong12),"",OFFSET(TH!H$1,SMALL(Dong12,ROWS($1:6)),))</f>
        <v>Xuất sản xuất</v>
      </c>
      <c r="F19" s="420">
        <f t="shared" ca="1" si="0"/>
        <v>40924</v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50</v>
      </c>
      <c r="I19" s="422">
        <f t="shared" ca="1" si="1"/>
        <v>350</v>
      </c>
      <c r="J19" s="423"/>
      <c r="K19" s="424"/>
    </row>
    <row r="20" spans="1:11" ht="16.5" customHeight="1">
      <c r="A20" s="425">
        <f t="shared" ca="1" si="2"/>
        <v>7</v>
      </c>
      <c r="B20" s="420">
        <f ca="1">IF(ROWS($1:7)&gt;COUNT(Dong12),"",OFFSET(TH!E$1,SMALL(Dong12,ROWS($1:7)),))</f>
        <v>41000</v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>VL/X01</v>
      </c>
      <c r="E20" s="707" t="str">
        <f ca="1">IF(ROWS($1:7)&gt;COUNT(Dong12),"",OFFSET(TH!H$1,SMALL(Dong12,ROWS($1:7)),))</f>
        <v>Xuất sản xuất</v>
      </c>
      <c r="F20" s="420">
        <f t="shared" ca="1" si="0"/>
        <v>41000</v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50</v>
      </c>
      <c r="I20" s="422">
        <f t="shared" ca="1" si="1"/>
        <v>300</v>
      </c>
      <c r="J20" s="423"/>
      <c r="K20" s="424"/>
    </row>
    <row r="21" spans="1:11" ht="16.5" customHeight="1">
      <c r="A21" s="425">
        <f t="shared" ca="1" si="2"/>
        <v>8</v>
      </c>
      <c r="B21" s="420">
        <f ca="1">IF(ROWS($1:8)&gt;COUNT(Dong12),"",OFFSET(TH!E$1,SMALL(Dong12,ROWS($1:8)),))</f>
        <v>41052</v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>VL/X02</v>
      </c>
      <c r="E21" s="707" t="str">
        <f ca="1">IF(ROWS($1:8)&gt;COUNT(Dong12),"",OFFSET(TH!H$1,SMALL(Dong12,ROWS($1:8)),))</f>
        <v>Xuất sản xuất</v>
      </c>
      <c r="F21" s="420">
        <f t="shared" ca="1" si="0"/>
        <v>41052</v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50</v>
      </c>
      <c r="I21" s="422">
        <f t="shared" ca="1" si="1"/>
        <v>250</v>
      </c>
      <c r="J21" s="423"/>
      <c r="K21" s="424"/>
    </row>
    <row r="22" spans="1:11" ht="16.5" customHeight="1">
      <c r="A22" s="425">
        <f t="shared" ca="1" si="2"/>
        <v>9</v>
      </c>
      <c r="B22" s="420">
        <f ca="1">IF(ROWS($1:9)&gt;COUNT(Dong12),"",OFFSET(TH!E$1,SMALL(Dong12,ROWS($1:9)),))</f>
        <v>41099</v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>VL/X01</v>
      </c>
      <c r="E22" s="707" t="str">
        <f ca="1">IF(ROWS($1:9)&gt;COUNT(Dong12),"",OFFSET(TH!H$1,SMALL(Dong12,ROWS($1:9)),))</f>
        <v>Xuất sản xuất</v>
      </c>
      <c r="F22" s="420">
        <f t="shared" ca="1" si="0"/>
        <v>41099</v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100</v>
      </c>
      <c r="I22" s="422">
        <f t="shared" ca="1" si="1"/>
        <v>150</v>
      </c>
      <c r="J22" s="423"/>
      <c r="K22" s="424"/>
    </row>
    <row r="23" spans="1:11" ht="16.5" customHeight="1">
      <c r="A23" s="425">
        <f t="shared" ca="1" si="2"/>
        <v>10</v>
      </c>
      <c r="B23" s="420">
        <f ca="1">IF(ROWS($1:10)&gt;COUNT(Dong12),"",OFFSET(TH!E$1,SMALL(Dong12,ROWS($1:10)),))</f>
        <v>41183</v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>VL/X01</v>
      </c>
      <c r="E23" s="707" t="str">
        <f ca="1">IF(ROWS($1:10)&gt;COUNT(Dong12),"",OFFSET(TH!H$1,SMALL(Dong12,ROWS($1:10)),))</f>
        <v>Xuất sản xuất</v>
      </c>
      <c r="F23" s="420">
        <f t="shared" ca="1" si="0"/>
        <v>41183</v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100</v>
      </c>
      <c r="I23" s="422">
        <f t="shared" ca="1" si="1"/>
        <v>50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400</v>
      </c>
      <c r="H32" s="433">
        <f ca="1">SUM(H14:H31)</f>
        <v>400</v>
      </c>
      <c r="I32" s="433">
        <f ca="1">I13+G32-H32</f>
        <v>50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7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7"/>
      <c r="C35" s="1077"/>
      <c r="D35" s="1077"/>
      <c r="E35" s="1077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78" t="s">
        <v>12</v>
      </c>
      <c r="F37" s="1078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72" t="s">
        <v>13</v>
      </c>
      <c r="F38" s="1072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356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workbookViewId="0">
      <selection activeCell="I524" sqref="I524:I526"/>
    </sheetView>
  </sheetViews>
  <sheetFormatPr defaultColWidth="10.28515625" defaultRowHeight="12.75"/>
  <cols>
    <col min="1" max="1" width="4.140625" style="801" customWidth="1"/>
    <col min="2" max="2" width="20.85546875" style="801" customWidth="1"/>
    <col min="3" max="3" width="11.7109375" style="801" customWidth="1"/>
    <col min="4" max="4" width="12" style="801" customWidth="1"/>
    <col min="5" max="6" width="11" style="801" customWidth="1"/>
    <col min="7" max="7" width="11.5703125" style="801" customWidth="1"/>
    <col min="8" max="8" width="10.140625" style="801" customWidth="1"/>
    <col min="9" max="9" width="13.42578125" style="801" customWidth="1"/>
    <col min="10" max="10" width="7.28515625" style="801" customWidth="1"/>
    <col min="11" max="11" width="7.7109375" style="801" customWidth="1"/>
    <col min="12" max="13" width="2.42578125" style="812" customWidth="1"/>
    <col min="14" max="14" width="23" style="801" customWidth="1"/>
    <col min="15" max="16" width="8.5703125" style="813" customWidth="1"/>
    <col min="17" max="17" width="7.5703125" style="814" customWidth="1"/>
    <col min="18" max="18" width="7" style="864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hidden="1" customHeight="1">
      <c r="A2" s="592" t="s">
        <v>558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1106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4"/>
      <c r="B4" s="846"/>
      <c r="C4" s="846"/>
      <c r="D4" s="846"/>
      <c r="E4" s="846"/>
      <c r="F4" s="846"/>
      <c r="G4" s="846"/>
      <c r="H4" s="846"/>
      <c r="I4" s="846"/>
      <c r="J4" s="816"/>
      <c r="K4" s="846"/>
      <c r="L4" s="815"/>
      <c r="M4" s="815"/>
      <c r="N4" s="810"/>
      <c r="O4" s="854"/>
      <c r="P4" s="854"/>
      <c r="Q4" s="854"/>
      <c r="R4" s="865"/>
      <c r="S4" s="817"/>
      <c r="T4" s="854"/>
      <c r="U4" s="854"/>
      <c r="V4" s="854"/>
      <c r="W4" s="854"/>
      <c r="X4" s="854"/>
      <c r="Y4" s="854"/>
      <c r="Z4" s="810"/>
      <c r="AA4" s="810"/>
    </row>
    <row r="5" spans="1:27" s="458" customFormat="1" ht="30.75" customHeight="1">
      <c r="A5" s="874" t="s">
        <v>35</v>
      </c>
      <c r="B5" s="453" t="s">
        <v>258</v>
      </c>
      <c r="C5" s="454" t="s">
        <v>262</v>
      </c>
      <c r="D5" s="454" t="s">
        <v>513</v>
      </c>
      <c r="E5" s="454" t="s">
        <v>263</v>
      </c>
      <c r="F5" s="454" t="s">
        <v>505</v>
      </c>
      <c r="G5" s="455" t="s">
        <v>264</v>
      </c>
      <c r="H5" s="454" t="s">
        <v>504</v>
      </c>
      <c r="I5" s="454" t="s">
        <v>265</v>
      </c>
      <c r="J5" s="456" t="s">
        <v>260</v>
      </c>
      <c r="K5" s="454" t="s">
        <v>266</v>
      </c>
      <c r="L5" s="457"/>
      <c r="M5" s="457"/>
      <c r="N5" s="453" t="s">
        <v>258</v>
      </c>
      <c r="O5" s="454" t="s">
        <v>252</v>
      </c>
      <c r="P5" s="454" t="s">
        <v>252</v>
      </c>
      <c r="Q5" s="797" t="s">
        <v>259</v>
      </c>
      <c r="R5" s="866" t="s">
        <v>215</v>
      </c>
      <c r="S5" s="454" t="s">
        <v>261</v>
      </c>
      <c r="T5" s="454" t="s">
        <v>267</v>
      </c>
      <c r="U5" s="453" t="s">
        <v>258</v>
      </c>
      <c r="V5" s="454" t="s">
        <v>252</v>
      </c>
      <c r="W5" s="454" t="s">
        <v>215</v>
      </c>
      <c r="X5" s="454" t="s">
        <v>261</v>
      </c>
      <c r="Y5" s="453" t="s">
        <v>267</v>
      </c>
    </row>
    <row r="6" spans="1:27">
      <c r="A6" s="804">
        <f>IF(B6&lt;&gt;"",1,"")</f>
        <v>1</v>
      </c>
      <c r="B6" s="305" t="s">
        <v>1480</v>
      </c>
      <c r="C6" s="25">
        <f>T6</f>
        <v>1047296</v>
      </c>
      <c r="D6" s="805">
        <f t="shared" ref="D6:H15" si="0">IF($J$192&lt;&gt;0,D$192/$J$192*$J6,0)</f>
        <v>18336.574991365676</v>
      </c>
      <c r="E6" s="805">
        <f t="shared" si="0"/>
        <v>2052.24219729882</v>
      </c>
      <c r="F6" s="805">
        <f t="shared" si="0"/>
        <v>11192.8089724247</v>
      </c>
      <c r="G6" s="805">
        <f t="shared" si="0"/>
        <v>8293.4942649919103</v>
      </c>
      <c r="H6" s="805">
        <f t="shared" si="0"/>
        <v>2075.3362841510188</v>
      </c>
      <c r="I6" s="25">
        <f t="shared" ref="I6:I190" si="1">SUM(C6:H6)</f>
        <v>1089246.4567102322</v>
      </c>
      <c r="J6" s="805">
        <v>25</v>
      </c>
      <c r="K6" s="805">
        <f>IF(J6&lt;&gt;"",I6/J6,"")</f>
        <v>43569.858268409291</v>
      </c>
      <c r="L6" s="706"/>
      <c r="M6" s="706"/>
      <c r="N6" s="191" t="s">
        <v>1259</v>
      </c>
      <c r="O6" s="818">
        <f>P6-3</f>
        <v>40912</v>
      </c>
      <c r="P6" s="818">
        <v>40915</v>
      </c>
      <c r="Q6" s="819" t="s">
        <v>1479</v>
      </c>
      <c r="R6" s="312">
        <v>32</v>
      </c>
      <c r="S6" s="850">
        <v>32728</v>
      </c>
      <c r="T6" s="25">
        <f>ROUND(R6*S6,0)</f>
        <v>1047296</v>
      </c>
      <c r="U6" s="191" t="s">
        <v>404</v>
      </c>
      <c r="V6" s="818">
        <v>40910</v>
      </c>
      <c r="W6" s="850">
        <v>50</v>
      </c>
      <c r="X6" s="850">
        <v>25000</v>
      </c>
      <c r="Y6" s="25">
        <f>W6*X6</f>
        <v>1250000</v>
      </c>
    </row>
    <row r="7" spans="1:27">
      <c r="A7" s="855">
        <f>IF(B7&lt;&gt;"",A6+1,"")</f>
        <v>2</v>
      </c>
      <c r="B7" s="305" t="s">
        <v>1481</v>
      </c>
      <c r="C7" s="25">
        <f t="shared" ref="C7:C190" si="2">T7</f>
        <v>1100785</v>
      </c>
      <c r="D7" s="805">
        <f t="shared" si="0"/>
        <v>36673.149982731353</v>
      </c>
      <c r="E7" s="805">
        <f t="shared" si="0"/>
        <v>4104.4843945976399</v>
      </c>
      <c r="F7" s="805">
        <f t="shared" si="0"/>
        <v>22385.6179448494</v>
      </c>
      <c r="G7" s="805">
        <f t="shared" si="0"/>
        <v>16586.988529983821</v>
      </c>
      <c r="H7" s="805">
        <f t="shared" si="0"/>
        <v>4150.6725683020377</v>
      </c>
      <c r="I7" s="25">
        <f t="shared" si="1"/>
        <v>1184685.9134204644</v>
      </c>
      <c r="J7" s="805">
        <v>50</v>
      </c>
      <c r="K7" s="805">
        <f t="shared" ref="K7:K190" si="3">IF(J7&lt;&gt;"",I7/J7,"")</f>
        <v>23693.718268409288</v>
      </c>
      <c r="L7" s="706"/>
      <c r="M7" s="706"/>
      <c r="N7" s="305" t="s">
        <v>1251</v>
      </c>
      <c r="O7" s="818">
        <f t="shared" ref="O7:O14" si="4">P7-3</f>
        <v>40912</v>
      </c>
      <c r="P7" s="818">
        <v>40915</v>
      </c>
      <c r="Q7" s="819" t="s">
        <v>1479</v>
      </c>
      <c r="R7" s="312">
        <v>35</v>
      </c>
      <c r="S7" s="850">
        <v>31451</v>
      </c>
      <c r="T7" s="25">
        <f t="shared" ref="T7:T190" si="5">ROUND(R7*S7,0)</f>
        <v>1100785</v>
      </c>
      <c r="U7" s="191" t="s">
        <v>404</v>
      </c>
      <c r="V7" s="818">
        <v>40924</v>
      </c>
      <c r="W7" s="850">
        <v>50</v>
      </c>
      <c r="X7" s="850">
        <v>25000</v>
      </c>
      <c r="Y7" s="25">
        <f t="shared" ref="Y7:Y190" si="6">W7*X7</f>
        <v>1250000</v>
      </c>
    </row>
    <row r="8" spans="1:27">
      <c r="A8" s="855">
        <f t="shared" ref="A8:A190" si="7">IF(B8&lt;&gt;"",A7+1,"")</f>
        <v>3</v>
      </c>
      <c r="B8" s="305" t="s">
        <v>1482</v>
      </c>
      <c r="C8" s="25">
        <f t="shared" si="2"/>
        <v>1178208</v>
      </c>
      <c r="D8" s="805">
        <f t="shared" si="0"/>
        <v>18336.574991365676</v>
      </c>
      <c r="E8" s="805">
        <f t="shared" si="0"/>
        <v>2052.24219729882</v>
      </c>
      <c r="F8" s="805">
        <f t="shared" si="0"/>
        <v>11192.8089724247</v>
      </c>
      <c r="G8" s="805">
        <f t="shared" si="0"/>
        <v>8293.4942649919103</v>
      </c>
      <c r="H8" s="805">
        <f t="shared" si="0"/>
        <v>2075.3362841510188</v>
      </c>
      <c r="I8" s="25">
        <f t="shared" si="1"/>
        <v>1220158.4567102322</v>
      </c>
      <c r="J8" s="805">
        <v>25</v>
      </c>
      <c r="K8" s="805">
        <f t="shared" si="3"/>
        <v>48806.338268409287</v>
      </c>
      <c r="L8" s="706"/>
      <c r="M8" s="706"/>
      <c r="N8" s="191" t="s">
        <v>1259</v>
      </c>
      <c r="O8" s="818">
        <f t="shared" si="4"/>
        <v>40912</v>
      </c>
      <c r="P8" s="818">
        <v>40915</v>
      </c>
      <c r="Q8" s="819" t="s">
        <v>1479</v>
      </c>
      <c r="R8" s="312">
        <v>36</v>
      </c>
      <c r="S8" s="850">
        <v>32728</v>
      </c>
      <c r="T8" s="25">
        <f t="shared" si="5"/>
        <v>1178208</v>
      </c>
      <c r="U8" s="191" t="s">
        <v>371</v>
      </c>
      <c r="V8" s="818">
        <v>40941</v>
      </c>
      <c r="W8" s="850">
        <v>48</v>
      </c>
      <c r="X8" s="850">
        <v>42000</v>
      </c>
      <c r="Y8" s="25">
        <f t="shared" si="6"/>
        <v>2016000</v>
      </c>
    </row>
    <row r="9" spans="1:27">
      <c r="A9" s="855">
        <f t="shared" si="7"/>
        <v>4</v>
      </c>
      <c r="B9" s="305" t="s">
        <v>1483</v>
      </c>
      <c r="C9" s="25">
        <f t="shared" si="2"/>
        <v>1538216</v>
      </c>
      <c r="D9" s="805">
        <f t="shared" si="0"/>
        <v>33005.834984458219</v>
      </c>
      <c r="E9" s="805">
        <f t="shared" si="0"/>
        <v>3694.0359551378765</v>
      </c>
      <c r="F9" s="805">
        <f t="shared" si="0"/>
        <v>20147.05615036446</v>
      </c>
      <c r="G9" s="805">
        <f t="shared" si="0"/>
        <v>14928.28967698544</v>
      </c>
      <c r="H9" s="805">
        <f t="shared" si="0"/>
        <v>3735.6053114718338</v>
      </c>
      <c r="I9" s="25">
        <f t="shared" si="1"/>
        <v>1613726.8220784178</v>
      </c>
      <c r="J9" s="805">
        <v>45</v>
      </c>
      <c r="K9" s="805">
        <f t="shared" si="3"/>
        <v>35860.596046187064</v>
      </c>
      <c r="L9" s="706"/>
      <c r="M9" s="706"/>
      <c r="N9" s="191" t="s">
        <v>1259</v>
      </c>
      <c r="O9" s="818">
        <f t="shared" si="4"/>
        <v>40912</v>
      </c>
      <c r="P9" s="818">
        <v>40915</v>
      </c>
      <c r="Q9" s="819" t="s">
        <v>1479</v>
      </c>
      <c r="R9" s="312">
        <v>47</v>
      </c>
      <c r="S9" s="850">
        <v>32728</v>
      </c>
      <c r="T9" s="25">
        <f t="shared" si="5"/>
        <v>1538216</v>
      </c>
      <c r="U9" s="191" t="s">
        <v>579</v>
      </c>
      <c r="V9" s="818">
        <v>40941</v>
      </c>
      <c r="W9" s="850"/>
      <c r="X9" s="850"/>
      <c r="Y9" s="25">
        <f t="shared" si="6"/>
        <v>0</v>
      </c>
    </row>
    <row r="10" spans="1:27">
      <c r="A10" s="855">
        <f t="shared" si="7"/>
        <v>5</v>
      </c>
      <c r="B10" s="305" t="s">
        <v>1484</v>
      </c>
      <c r="C10" s="25">
        <f t="shared" si="2"/>
        <v>2561600</v>
      </c>
      <c r="D10" s="805">
        <f t="shared" si="0"/>
        <v>73346.299965462706</v>
      </c>
      <c r="E10" s="805">
        <f t="shared" si="0"/>
        <v>8208.9687891952799</v>
      </c>
      <c r="F10" s="805">
        <f t="shared" si="0"/>
        <v>44771.235889698801</v>
      </c>
      <c r="G10" s="805">
        <f t="shared" si="0"/>
        <v>33173.977059967641</v>
      </c>
      <c r="H10" s="805">
        <f t="shared" si="0"/>
        <v>8301.3451366040754</v>
      </c>
      <c r="I10" s="25">
        <f t="shared" si="1"/>
        <v>2729401.8268409288</v>
      </c>
      <c r="J10" s="805">
        <v>100</v>
      </c>
      <c r="K10" s="805">
        <f t="shared" si="3"/>
        <v>27294.018268409287</v>
      </c>
      <c r="L10" s="706"/>
      <c r="M10" s="706"/>
      <c r="N10" s="191" t="s">
        <v>1247</v>
      </c>
      <c r="O10" s="818">
        <f t="shared" si="4"/>
        <v>40912</v>
      </c>
      <c r="P10" s="818">
        <v>40915</v>
      </c>
      <c r="Q10" s="819" t="s">
        <v>1479</v>
      </c>
      <c r="R10" s="312">
        <v>100</v>
      </c>
      <c r="S10" s="850">
        <v>25616</v>
      </c>
      <c r="T10" s="25">
        <f t="shared" si="5"/>
        <v>2561600</v>
      </c>
      <c r="U10" s="459"/>
      <c r="V10" s="818"/>
      <c r="W10" s="850"/>
      <c r="X10" s="850"/>
      <c r="Y10" s="25">
        <f t="shared" si="6"/>
        <v>0</v>
      </c>
    </row>
    <row r="11" spans="1:27">
      <c r="A11" s="855">
        <f t="shared" si="7"/>
        <v>6</v>
      </c>
      <c r="B11" s="305" t="s">
        <v>1485</v>
      </c>
      <c r="C11" s="25">
        <f t="shared" si="2"/>
        <v>2289700</v>
      </c>
      <c r="D11" s="805">
        <f t="shared" si="0"/>
        <v>109285.98694853943</v>
      </c>
      <c r="E11" s="805">
        <f t="shared" si="0"/>
        <v>12231.363495900969</v>
      </c>
      <c r="F11" s="805">
        <f t="shared" si="0"/>
        <v>66709.141475651209</v>
      </c>
      <c r="G11" s="805">
        <f t="shared" si="0"/>
        <v>49429.225819351792</v>
      </c>
      <c r="H11" s="805">
        <f t="shared" si="0"/>
        <v>12369.004253540072</v>
      </c>
      <c r="I11" s="25">
        <f t="shared" si="1"/>
        <v>2539724.7219929835</v>
      </c>
      <c r="J11" s="805">
        <v>149</v>
      </c>
      <c r="K11" s="805">
        <f t="shared" si="3"/>
        <v>17045.132362369015</v>
      </c>
      <c r="L11" s="706"/>
      <c r="M11" s="706"/>
      <c r="N11" s="191" t="s">
        <v>1255</v>
      </c>
      <c r="O11" s="818">
        <f t="shared" si="4"/>
        <v>40912</v>
      </c>
      <c r="P11" s="818">
        <v>40915</v>
      </c>
      <c r="Q11" s="819" t="s">
        <v>925</v>
      </c>
      <c r="R11" s="312">
        <v>100</v>
      </c>
      <c r="S11" s="850">
        <v>22897</v>
      </c>
      <c r="T11" s="25">
        <f t="shared" si="5"/>
        <v>2289700</v>
      </c>
      <c r="U11" s="459"/>
      <c r="V11" s="818"/>
      <c r="W11" s="850"/>
      <c r="X11" s="850"/>
      <c r="Y11" s="25">
        <f t="shared" si="6"/>
        <v>0</v>
      </c>
    </row>
    <row r="12" spans="1:27">
      <c r="A12" s="855">
        <f t="shared" si="7"/>
        <v>7</v>
      </c>
      <c r="B12" s="305" t="s">
        <v>1113</v>
      </c>
      <c r="C12" s="25">
        <f t="shared" si="2"/>
        <v>68440</v>
      </c>
      <c r="D12" s="805">
        <f t="shared" si="0"/>
        <v>220038.89989638812</v>
      </c>
      <c r="E12" s="805">
        <f t="shared" si="0"/>
        <v>24626.906367585842</v>
      </c>
      <c r="F12" s="805">
        <f t="shared" si="0"/>
        <v>134313.70766909642</v>
      </c>
      <c r="G12" s="805">
        <f t="shared" si="0"/>
        <v>99521.931179902924</v>
      </c>
      <c r="H12" s="805">
        <f t="shared" si="0"/>
        <v>24904.035409812226</v>
      </c>
      <c r="I12" s="25">
        <f t="shared" si="1"/>
        <v>571845.48052278545</v>
      </c>
      <c r="J12" s="805">
        <v>300</v>
      </c>
      <c r="K12" s="805">
        <f t="shared" si="3"/>
        <v>1906.1516017426181</v>
      </c>
      <c r="L12" s="706"/>
      <c r="M12" s="706"/>
      <c r="N12" s="194" t="s">
        <v>671</v>
      </c>
      <c r="O12" s="818">
        <f t="shared" si="4"/>
        <v>40912</v>
      </c>
      <c r="P12" s="818">
        <v>40915</v>
      </c>
      <c r="Q12" s="819" t="s">
        <v>925</v>
      </c>
      <c r="R12" s="312">
        <v>8</v>
      </c>
      <c r="S12" s="850">
        <v>8555</v>
      </c>
      <c r="T12" s="25">
        <f t="shared" si="5"/>
        <v>68440</v>
      </c>
      <c r="U12" s="459"/>
      <c r="V12" s="818"/>
      <c r="W12" s="850"/>
      <c r="X12" s="850"/>
      <c r="Y12" s="25">
        <f t="shared" si="6"/>
        <v>0</v>
      </c>
    </row>
    <row r="13" spans="1:27">
      <c r="A13" s="855">
        <f t="shared" si="7"/>
        <v>8</v>
      </c>
      <c r="B13" s="305" t="s">
        <v>1486</v>
      </c>
      <c r="C13" s="25">
        <f t="shared" si="2"/>
        <v>4091000</v>
      </c>
      <c r="D13" s="805">
        <f t="shared" si="0"/>
        <v>87282.096958900627</v>
      </c>
      <c r="E13" s="805">
        <f t="shared" si="0"/>
        <v>9768.6728591423835</v>
      </c>
      <c r="F13" s="805">
        <f t="shared" si="0"/>
        <v>53277.770708741577</v>
      </c>
      <c r="G13" s="805">
        <f t="shared" si="0"/>
        <v>39477.032701361495</v>
      </c>
      <c r="H13" s="805">
        <f t="shared" si="0"/>
        <v>9878.6007125588494</v>
      </c>
      <c r="I13" s="25">
        <f t="shared" si="1"/>
        <v>4290684.1739407061</v>
      </c>
      <c r="J13" s="805">
        <v>119</v>
      </c>
      <c r="K13" s="805">
        <f t="shared" si="3"/>
        <v>36056.169528913495</v>
      </c>
      <c r="L13" s="706"/>
      <c r="M13" s="706"/>
      <c r="N13" s="191" t="s">
        <v>1259</v>
      </c>
      <c r="O13" s="818">
        <f t="shared" si="4"/>
        <v>40912</v>
      </c>
      <c r="P13" s="818">
        <v>40915</v>
      </c>
      <c r="Q13" s="819" t="s">
        <v>925</v>
      </c>
      <c r="R13" s="312">
        <v>125</v>
      </c>
      <c r="S13" s="850">
        <v>32728</v>
      </c>
      <c r="T13" s="25">
        <f t="shared" si="5"/>
        <v>4091000</v>
      </c>
      <c r="U13" s="459"/>
      <c r="V13" s="818"/>
      <c r="W13" s="850"/>
      <c r="X13" s="850"/>
      <c r="Y13" s="25">
        <f t="shared" si="6"/>
        <v>0</v>
      </c>
    </row>
    <row r="14" spans="1:27">
      <c r="A14" s="855">
        <f t="shared" si="7"/>
        <v>9</v>
      </c>
      <c r="B14" s="305" t="s">
        <v>1487</v>
      </c>
      <c r="C14" s="25">
        <f t="shared" si="2"/>
        <v>210432</v>
      </c>
      <c r="D14" s="805">
        <f t="shared" si="0"/>
        <v>176031.11991711051</v>
      </c>
      <c r="E14" s="805">
        <f t="shared" si="0"/>
        <v>19701.525094068675</v>
      </c>
      <c r="F14" s="805">
        <f t="shared" si="0"/>
        <v>107450.96613527712</v>
      </c>
      <c r="G14" s="805">
        <f t="shared" si="0"/>
        <v>79617.544943922345</v>
      </c>
      <c r="H14" s="805">
        <f t="shared" si="0"/>
        <v>19923.228327849782</v>
      </c>
      <c r="I14" s="25">
        <f t="shared" si="1"/>
        <v>613156.38441822841</v>
      </c>
      <c r="J14" s="805">
        <v>240</v>
      </c>
      <c r="K14" s="805">
        <f t="shared" si="3"/>
        <v>2554.8182684092849</v>
      </c>
      <c r="L14" s="706"/>
      <c r="M14" s="706"/>
      <c r="N14" s="305" t="s">
        <v>1368</v>
      </c>
      <c r="O14" s="818">
        <f t="shared" si="4"/>
        <v>40912</v>
      </c>
      <c r="P14" s="818">
        <v>40915</v>
      </c>
      <c r="Q14" s="819" t="s">
        <v>925</v>
      </c>
      <c r="R14" s="312">
        <v>24</v>
      </c>
      <c r="S14" s="850">
        <v>8768</v>
      </c>
      <c r="T14" s="25">
        <f t="shared" si="5"/>
        <v>210432</v>
      </c>
      <c r="U14" s="459"/>
      <c r="V14" s="818"/>
      <c r="W14" s="850"/>
      <c r="X14" s="850"/>
      <c r="Y14" s="25">
        <f t="shared" si="6"/>
        <v>0</v>
      </c>
    </row>
    <row r="15" spans="1:27">
      <c r="A15" s="855">
        <f t="shared" ref="A15:A46" si="8">IF(B15&lt;&gt;"",A14+1,"")</f>
        <v>10</v>
      </c>
      <c r="B15" s="305" t="s">
        <v>1114</v>
      </c>
      <c r="C15" s="25">
        <f t="shared" ref="C15:C46" si="9">T15</f>
        <v>513900</v>
      </c>
      <c r="D15" s="805">
        <f t="shared" si="0"/>
        <v>2860505.6986530456</v>
      </c>
      <c r="E15" s="805">
        <f t="shared" si="0"/>
        <v>320149.78277861595</v>
      </c>
      <c r="F15" s="805">
        <f t="shared" si="0"/>
        <v>1746078.1996982533</v>
      </c>
      <c r="G15" s="805">
        <f t="shared" si="0"/>
        <v>1293785.1053387381</v>
      </c>
      <c r="H15" s="805">
        <f t="shared" si="0"/>
        <v>323752.46032755892</v>
      </c>
      <c r="I15" s="25">
        <f t="shared" ref="I15:I46" si="10">SUM(C15:H15)</f>
        <v>7058171.2467962122</v>
      </c>
      <c r="J15" s="805">
        <v>3900</v>
      </c>
      <c r="K15" s="805">
        <f t="shared" ref="K15:K46" si="11">IF(J15&lt;&gt;"",I15/J15,"")</f>
        <v>1809.7874991785159</v>
      </c>
      <c r="L15" s="706"/>
      <c r="M15" s="706"/>
      <c r="N15" s="191" t="s">
        <v>654</v>
      </c>
      <c r="O15" s="818">
        <f t="shared" ref="O15:O46" si="12">P15-3</f>
        <v>40912</v>
      </c>
      <c r="P15" s="818">
        <v>40915</v>
      </c>
      <c r="Q15" s="819" t="s">
        <v>925</v>
      </c>
      <c r="R15" s="312">
        <v>900</v>
      </c>
      <c r="S15" s="850">
        <v>571</v>
      </c>
      <c r="T15" s="25">
        <f t="shared" ref="T15:T46" si="13">ROUND(R15*S15,0)</f>
        <v>513900</v>
      </c>
      <c r="U15" s="459"/>
      <c r="V15" s="818"/>
      <c r="W15" s="850"/>
      <c r="X15" s="850"/>
      <c r="Y15" s="25">
        <f t="shared" ref="Y15:Y46" si="14">W15*X15</f>
        <v>0</v>
      </c>
    </row>
    <row r="16" spans="1:27">
      <c r="A16" s="855">
        <f t="shared" si="8"/>
        <v>11</v>
      </c>
      <c r="B16" s="305" t="s">
        <v>1188</v>
      </c>
      <c r="C16" s="25">
        <f t="shared" si="9"/>
        <v>15079000</v>
      </c>
      <c r="D16" s="805">
        <f t="shared" ref="D16:H25" si="15">IF($J$192&lt;&gt;0,D$192/$J$192*$J16,0)</f>
        <v>713659.49866395211</v>
      </c>
      <c r="E16" s="805">
        <f t="shared" si="15"/>
        <v>79873.266318870083</v>
      </c>
      <c r="F16" s="805">
        <f t="shared" si="15"/>
        <v>435624.12520676933</v>
      </c>
      <c r="G16" s="805">
        <f t="shared" si="15"/>
        <v>322782.79679348518</v>
      </c>
      <c r="H16" s="805">
        <f t="shared" si="15"/>
        <v>80772.088179157654</v>
      </c>
      <c r="I16" s="25">
        <f t="shared" si="10"/>
        <v>16711711.775162235</v>
      </c>
      <c r="J16" s="805">
        <v>973</v>
      </c>
      <c r="K16" s="805">
        <f t="shared" si="11"/>
        <v>17175.448895336314</v>
      </c>
      <c r="L16" s="706"/>
      <c r="M16" s="706"/>
      <c r="N16" s="191" t="s">
        <v>1254</v>
      </c>
      <c r="O16" s="818">
        <f t="shared" si="12"/>
        <v>40914</v>
      </c>
      <c r="P16" s="818">
        <v>40917</v>
      </c>
      <c r="Q16" s="819" t="s">
        <v>927</v>
      </c>
      <c r="R16" s="312">
        <v>500</v>
      </c>
      <c r="S16" s="850">
        <v>30158</v>
      </c>
      <c r="T16" s="25">
        <f t="shared" si="13"/>
        <v>15079000</v>
      </c>
      <c r="U16" s="459"/>
      <c r="V16" s="818"/>
      <c r="W16" s="850"/>
      <c r="X16" s="850"/>
      <c r="Y16" s="25">
        <f t="shared" si="14"/>
        <v>0</v>
      </c>
    </row>
    <row r="17" spans="1:25">
      <c r="A17" s="855">
        <f t="shared" si="8"/>
        <v>12</v>
      </c>
      <c r="B17" s="305" t="s">
        <v>926</v>
      </c>
      <c r="C17" s="25">
        <f t="shared" si="9"/>
        <v>7523984</v>
      </c>
      <c r="D17" s="805">
        <f t="shared" si="15"/>
        <v>733462.99965462706</v>
      </c>
      <c r="E17" s="805">
        <f t="shared" si="15"/>
        <v>82089.68789195281</v>
      </c>
      <c r="F17" s="805">
        <f t="shared" si="15"/>
        <v>447712.35889698798</v>
      </c>
      <c r="G17" s="805">
        <f t="shared" si="15"/>
        <v>331739.77059967641</v>
      </c>
      <c r="H17" s="805">
        <f t="shared" si="15"/>
        <v>83013.451366040754</v>
      </c>
      <c r="I17" s="25">
        <f t="shared" si="10"/>
        <v>9202002.2684092857</v>
      </c>
      <c r="J17" s="805">
        <v>1000</v>
      </c>
      <c r="K17" s="805">
        <f t="shared" si="11"/>
        <v>9202.0022684092855</v>
      </c>
      <c r="L17" s="706"/>
      <c r="M17" s="706"/>
      <c r="N17" s="191" t="s">
        <v>631</v>
      </c>
      <c r="O17" s="818">
        <f t="shared" si="12"/>
        <v>40914</v>
      </c>
      <c r="P17" s="818">
        <v>40917</v>
      </c>
      <c r="Q17" s="819" t="s">
        <v>929</v>
      </c>
      <c r="R17" s="312">
        <v>244</v>
      </c>
      <c r="S17" s="850">
        <v>30836</v>
      </c>
      <c r="T17" s="25">
        <f t="shared" si="13"/>
        <v>7523984</v>
      </c>
      <c r="U17" s="459"/>
      <c r="V17" s="818"/>
      <c r="W17" s="850"/>
      <c r="X17" s="850"/>
      <c r="Y17" s="25">
        <f t="shared" si="14"/>
        <v>0</v>
      </c>
    </row>
    <row r="18" spans="1:25">
      <c r="A18" s="855">
        <f t="shared" si="8"/>
        <v>13</v>
      </c>
      <c r="B18" s="305" t="s">
        <v>926</v>
      </c>
      <c r="C18" s="25">
        <f t="shared" si="9"/>
        <v>8383890</v>
      </c>
      <c r="D18" s="805">
        <f t="shared" si="15"/>
        <v>148159.52593023467</v>
      </c>
      <c r="E18" s="805">
        <f t="shared" si="15"/>
        <v>16582.116954174468</v>
      </c>
      <c r="F18" s="805">
        <f t="shared" si="15"/>
        <v>90437.89649719157</v>
      </c>
      <c r="G18" s="805">
        <f t="shared" si="15"/>
        <v>67011.433661134637</v>
      </c>
      <c r="H18" s="805">
        <f t="shared" si="15"/>
        <v>16768.717175940234</v>
      </c>
      <c r="I18" s="25">
        <f t="shared" si="10"/>
        <v>8722849.6902186759</v>
      </c>
      <c r="J18" s="805">
        <v>202</v>
      </c>
      <c r="K18" s="805">
        <f t="shared" si="11"/>
        <v>43182.424209003344</v>
      </c>
      <c r="L18" s="706"/>
      <c r="M18" s="706"/>
      <c r="N18" s="191" t="s">
        <v>1262</v>
      </c>
      <c r="O18" s="818">
        <f t="shared" si="12"/>
        <v>40915</v>
      </c>
      <c r="P18" s="818">
        <v>40918</v>
      </c>
      <c r="Q18" s="819" t="s">
        <v>930</v>
      </c>
      <c r="R18" s="312">
        <v>255</v>
      </c>
      <c r="S18" s="850">
        <v>32878</v>
      </c>
      <c r="T18" s="25">
        <f t="shared" si="13"/>
        <v>8383890</v>
      </c>
      <c r="U18" s="459"/>
      <c r="V18" s="818"/>
      <c r="W18" s="850"/>
      <c r="X18" s="850"/>
      <c r="Y18" s="25">
        <f t="shared" si="14"/>
        <v>0</v>
      </c>
    </row>
    <row r="19" spans="1:25">
      <c r="A19" s="855">
        <f t="shared" si="8"/>
        <v>14</v>
      </c>
      <c r="B19" s="305" t="s">
        <v>1115</v>
      </c>
      <c r="C19" s="25">
        <f t="shared" si="9"/>
        <v>1472900</v>
      </c>
      <c r="D19" s="805">
        <f t="shared" si="15"/>
        <v>360863.7958300765</v>
      </c>
      <c r="E19" s="805">
        <f t="shared" si="15"/>
        <v>40388.126442840781</v>
      </c>
      <c r="F19" s="805">
        <f t="shared" si="15"/>
        <v>220274.48057731811</v>
      </c>
      <c r="G19" s="805">
        <f t="shared" si="15"/>
        <v>163215.96713504082</v>
      </c>
      <c r="H19" s="805">
        <f t="shared" si="15"/>
        <v>40842.618072092053</v>
      </c>
      <c r="I19" s="25">
        <f t="shared" si="10"/>
        <v>2298484.9880573684</v>
      </c>
      <c r="J19" s="805">
        <v>492</v>
      </c>
      <c r="K19" s="805">
        <f t="shared" si="11"/>
        <v>4671.7174554011553</v>
      </c>
      <c r="L19" s="706"/>
      <c r="M19" s="706"/>
      <c r="N19" s="191" t="s">
        <v>1381</v>
      </c>
      <c r="O19" s="818">
        <f t="shared" si="12"/>
        <v>40919</v>
      </c>
      <c r="P19" s="818">
        <v>40922</v>
      </c>
      <c r="Q19" s="819" t="s">
        <v>931</v>
      </c>
      <c r="R19" s="312">
        <v>100</v>
      </c>
      <c r="S19" s="850">
        <v>14729</v>
      </c>
      <c r="T19" s="25">
        <f t="shared" si="13"/>
        <v>1472900</v>
      </c>
      <c r="U19" s="459"/>
      <c r="V19" s="818"/>
      <c r="W19" s="850"/>
      <c r="X19" s="850"/>
      <c r="Y19" s="25">
        <f t="shared" si="14"/>
        <v>0</v>
      </c>
    </row>
    <row r="20" spans="1:25">
      <c r="A20" s="855">
        <f t="shared" si="8"/>
        <v>15</v>
      </c>
      <c r="B20" s="305" t="s">
        <v>1488</v>
      </c>
      <c r="C20" s="25">
        <f t="shared" si="9"/>
        <v>894336</v>
      </c>
      <c r="D20" s="805">
        <f t="shared" si="15"/>
        <v>222972.75189500663</v>
      </c>
      <c r="E20" s="805">
        <f t="shared" si="15"/>
        <v>24955.265119153653</v>
      </c>
      <c r="F20" s="805">
        <f t="shared" si="15"/>
        <v>136104.55710468435</v>
      </c>
      <c r="G20" s="805">
        <f t="shared" si="15"/>
        <v>100848.89026230163</v>
      </c>
      <c r="H20" s="805">
        <f t="shared" si="15"/>
        <v>25236.089215276388</v>
      </c>
      <c r="I20" s="25">
        <f t="shared" si="10"/>
        <v>1404453.5535964225</v>
      </c>
      <c r="J20" s="805">
        <v>304</v>
      </c>
      <c r="K20" s="805">
        <f t="shared" si="11"/>
        <v>4619.9130052513901</v>
      </c>
      <c r="L20" s="706"/>
      <c r="M20" s="706"/>
      <c r="N20" s="305" t="s">
        <v>1368</v>
      </c>
      <c r="O20" s="818">
        <f t="shared" si="12"/>
        <v>40919</v>
      </c>
      <c r="P20" s="818">
        <v>40922</v>
      </c>
      <c r="Q20" s="819" t="s">
        <v>931</v>
      </c>
      <c r="R20" s="312">
        <v>102</v>
      </c>
      <c r="S20" s="850">
        <v>8768</v>
      </c>
      <c r="T20" s="25">
        <f t="shared" si="13"/>
        <v>894336</v>
      </c>
      <c r="U20" s="459"/>
      <c r="V20" s="818"/>
      <c r="W20" s="850"/>
      <c r="X20" s="850"/>
      <c r="Y20" s="25">
        <f t="shared" si="14"/>
        <v>0</v>
      </c>
    </row>
    <row r="21" spans="1:25">
      <c r="A21" s="855">
        <f t="shared" si="8"/>
        <v>16</v>
      </c>
      <c r="B21" s="305" t="s">
        <v>1489</v>
      </c>
      <c r="C21" s="25">
        <f t="shared" si="9"/>
        <v>7198380</v>
      </c>
      <c r="D21" s="805">
        <f t="shared" si="15"/>
        <v>733462.99965462706</v>
      </c>
      <c r="E21" s="805">
        <f t="shared" si="15"/>
        <v>82089.68789195281</v>
      </c>
      <c r="F21" s="805">
        <f t="shared" si="15"/>
        <v>447712.35889698798</v>
      </c>
      <c r="G21" s="805">
        <f t="shared" si="15"/>
        <v>331739.77059967641</v>
      </c>
      <c r="H21" s="805">
        <f t="shared" si="15"/>
        <v>83013.451366040754</v>
      </c>
      <c r="I21" s="25">
        <f t="shared" si="10"/>
        <v>8876398.2684092857</v>
      </c>
      <c r="J21" s="805">
        <v>1000</v>
      </c>
      <c r="K21" s="805">
        <f t="shared" si="11"/>
        <v>8876.3982684092862</v>
      </c>
      <c r="L21" s="706"/>
      <c r="M21" s="706"/>
      <c r="N21" s="191" t="s">
        <v>1246</v>
      </c>
      <c r="O21" s="818">
        <f t="shared" si="12"/>
        <v>40919</v>
      </c>
      <c r="P21" s="818">
        <v>40922</v>
      </c>
      <c r="Q21" s="819" t="s">
        <v>931</v>
      </c>
      <c r="R21" s="312">
        <v>420</v>
      </c>
      <c r="S21" s="850">
        <v>17139</v>
      </c>
      <c r="T21" s="25">
        <f t="shared" si="13"/>
        <v>7198380</v>
      </c>
      <c r="U21" s="459"/>
      <c r="V21" s="818"/>
      <c r="W21" s="850"/>
      <c r="X21" s="850"/>
      <c r="Y21" s="25">
        <f t="shared" si="14"/>
        <v>0</v>
      </c>
    </row>
    <row r="22" spans="1:25">
      <c r="A22" s="855">
        <f t="shared" si="8"/>
        <v>17</v>
      </c>
      <c r="B22" s="305" t="s">
        <v>1490</v>
      </c>
      <c r="C22" s="25">
        <f t="shared" si="9"/>
        <v>2454165</v>
      </c>
      <c r="D22" s="805">
        <f t="shared" si="15"/>
        <v>366731.49982731353</v>
      </c>
      <c r="E22" s="805">
        <f t="shared" si="15"/>
        <v>41044.843945976405</v>
      </c>
      <c r="F22" s="805">
        <f t="shared" si="15"/>
        <v>223856.17944849399</v>
      </c>
      <c r="G22" s="805">
        <f t="shared" si="15"/>
        <v>165869.88529983821</v>
      </c>
      <c r="H22" s="805">
        <f t="shared" si="15"/>
        <v>41506.725683020377</v>
      </c>
      <c r="I22" s="25">
        <f t="shared" si="10"/>
        <v>3293174.1342046428</v>
      </c>
      <c r="J22" s="805">
        <v>500</v>
      </c>
      <c r="K22" s="805">
        <f t="shared" si="11"/>
        <v>6586.348268409286</v>
      </c>
      <c r="L22" s="706"/>
      <c r="M22" s="706"/>
      <c r="N22" s="194" t="s">
        <v>658</v>
      </c>
      <c r="O22" s="818">
        <f t="shared" si="12"/>
        <v>40919</v>
      </c>
      <c r="P22" s="818">
        <v>40922</v>
      </c>
      <c r="Q22" s="819" t="s">
        <v>931</v>
      </c>
      <c r="R22" s="312">
        <v>105</v>
      </c>
      <c r="S22" s="850">
        <v>23373</v>
      </c>
      <c r="T22" s="25">
        <f t="shared" si="13"/>
        <v>2454165</v>
      </c>
      <c r="U22" s="459"/>
      <c r="V22" s="818"/>
      <c r="W22" s="850"/>
      <c r="X22" s="850"/>
      <c r="Y22" s="25">
        <f t="shared" si="14"/>
        <v>0</v>
      </c>
    </row>
    <row r="23" spans="1:25">
      <c r="A23" s="855">
        <f t="shared" si="8"/>
        <v>18</v>
      </c>
      <c r="B23" s="305" t="s">
        <v>1483</v>
      </c>
      <c r="C23" s="25">
        <f t="shared" si="9"/>
        <v>157255</v>
      </c>
      <c r="D23" s="805">
        <f t="shared" si="15"/>
        <v>3667.3149982731356</v>
      </c>
      <c r="E23" s="805">
        <f t="shared" si="15"/>
        <v>410.44843945976402</v>
      </c>
      <c r="F23" s="805">
        <f t="shared" si="15"/>
        <v>2238.56179448494</v>
      </c>
      <c r="G23" s="805">
        <f t="shared" si="15"/>
        <v>1658.6988529983821</v>
      </c>
      <c r="H23" s="805">
        <f t="shared" si="15"/>
        <v>415.06725683020375</v>
      </c>
      <c r="I23" s="25">
        <f t="shared" si="10"/>
        <v>165645.09134204639</v>
      </c>
      <c r="J23" s="805">
        <v>5</v>
      </c>
      <c r="K23" s="805">
        <f t="shared" si="11"/>
        <v>33129.01826840928</v>
      </c>
      <c r="L23" s="706"/>
      <c r="M23" s="706"/>
      <c r="N23" s="305" t="s">
        <v>1251</v>
      </c>
      <c r="O23" s="818">
        <f t="shared" si="12"/>
        <v>40921</v>
      </c>
      <c r="P23" s="818">
        <v>40924</v>
      </c>
      <c r="Q23" s="819" t="s">
        <v>932</v>
      </c>
      <c r="R23" s="312">
        <v>5</v>
      </c>
      <c r="S23" s="850">
        <v>31451</v>
      </c>
      <c r="T23" s="25">
        <f t="shared" si="13"/>
        <v>157255</v>
      </c>
      <c r="U23" s="459"/>
      <c r="V23" s="818"/>
      <c r="W23" s="850"/>
      <c r="X23" s="850"/>
      <c r="Y23" s="25">
        <f t="shared" si="14"/>
        <v>0</v>
      </c>
    </row>
    <row r="24" spans="1:25">
      <c r="A24" s="855">
        <f t="shared" si="8"/>
        <v>19</v>
      </c>
      <c r="B24" s="305" t="s">
        <v>1485</v>
      </c>
      <c r="C24" s="25">
        <f t="shared" si="9"/>
        <v>15385</v>
      </c>
      <c r="D24" s="805">
        <f t="shared" si="15"/>
        <v>733.46299965462708</v>
      </c>
      <c r="E24" s="805">
        <f t="shared" si="15"/>
        <v>82.089687891952806</v>
      </c>
      <c r="F24" s="805">
        <f t="shared" si="15"/>
        <v>447.71235889698801</v>
      </c>
      <c r="G24" s="805">
        <f t="shared" si="15"/>
        <v>331.73977059967643</v>
      </c>
      <c r="H24" s="805">
        <f t="shared" si="15"/>
        <v>83.013451366040755</v>
      </c>
      <c r="I24" s="25">
        <f t="shared" si="10"/>
        <v>17063.018268409283</v>
      </c>
      <c r="J24" s="805">
        <v>1</v>
      </c>
      <c r="K24" s="805">
        <f t="shared" si="11"/>
        <v>17063.018268409283</v>
      </c>
      <c r="L24" s="706"/>
      <c r="M24" s="706"/>
      <c r="N24" s="191" t="s">
        <v>618</v>
      </c>
      <c r="O24" s="818">
        <f t="shared" si="12"/>
        <v>40921</v>
      </c>
      <c r="P24" s="818">
        <v>40924</v>
      </c>
      <c r="Q24" s="819" t="s">
        <v>932</v>
      </c>
      <c r="R24" s="312">
        <f>J24</f>
        <v>1</v>
      </c>
      <c r="S24" s="850">
        <v>15385</v>
      </c>
      <c r="T24" s="25">
        <f t="shared" si="13"/>
        <v>15385</v>
      </c>
      <c r="U24" s="459"/>
      <c r="V24" s="818"/>
      <c r="W24" s="850"/>
      <c r="X24" s="850"/>
      <c r="Y24" s="25">
        <f t="shared" si="14"/>
        <v>0</v>
      </c>
    </row>
    <row r="25" spans="1:25">
      <c r="A25" s="855">
        <f t="shared" si="8"/>
        <v>20</v>
      </c>
      <c r="B25" s="305" t="s">
        <v>1486</v>
      </c>
      <c r="C25" s="25">
        <f t="shared" si="9"/>
        <v>3123410</v>
      </c>
      <c r="D25" s="805">
        <f t="shared" si="15"/>
        <v>66745.132968571066</v>
      </c>
      <c r="E25" s="805">
        <f t="shared" si="15"/>
        <v>7470.1615981677051</v>
      </c>
      <c r="F25" s="805">
        <f t="shared" si="15"/>
        <v>40741.824659625912</v>
      </c>
      <c r="G25" s="805">
        <f t="shared" si="15"/>
        <v>30188.319124570557</v>
      </c>
      <c r="H25" s="805">
        <f t="shared" si="15"/>
        <v>7554.2240743097091</v>
      </c>
      <c r="I25" s="25">
        <f t="shared" si="10"/>
        <v>3276109.6624252452</v>
      </c>
      <c r="J25" s="805">
        <v>91</v>
      </c>
      <c r="K25" s="805">
        <f t="shared" si="11"/>
        <v>36001.205081596097</v>
      </c>
      <c r="L25" s="706"/>
      <c r="M25" s="706"/>
      <c r="N25" s="191" t="s">
        <v>1262</v>
      </c>
      <c r="O25" s="818">
        <f t="shared" si="12"/>
        <v>40921</v>
      </c>
      <c r="P25" s="818">
        <v>40924</v>
      </c>
      <c r="Q25" s="819" t="s">
        <v>932</v>
      </c>
      <c r="R25" s="312">
        <v>95</v>
      </c>
      <c r="S25" s="850">
        <v>32878</v>
      </c>
      <c r="T25" s="25">
        <f t="shared" si="13"/>
        <v>3123410</v>
      </c>
      <c r="U25" s="459"/>
      <c r="V25" s="818"/>
      <c r="W25" s="850"/>
      <c r="X25" s="850"/>
      <c r="Y25" s="25">
        <f t="shared" si="14"/>
        <v>0</v>
      </c>
    </row>
    <row r="26" spans="1:25">
      <c r="A26" s="855">
        <f t="shared" si="8"/>
        <v>21</v>
      </c>
      <c r="B26" s="305" t="s">
        <v>1237</v>
      </c>
      <c r="C26" s="25">
        <f t="shared" si="9"/>
        <v>5428440</v>
      </c>
      <c r="D26" s="805">
        <f t="shared" ref="D26:H35" si="16">IF($J$192&lt;&gt;0,D$192/$J$192*$J26,0)</f>
        <v>154027.22992747169</v>
      </c>
      <c r="E26" s="805">
        <f t="shared" si="16"/>
        <v>17238.834457310088</v>
      </c>
      <c r="F26" s="805">
        <f t="shared" si="16"/>
        <v>94019.595368367474</v>
      </c>
      <c r="G26" s="805">
        <f t="shared" si="16"/>
        <v>69665.351825932055</v>
      </c>
      <c r="H26" s="805">
        <f t="shared" si="16"/>
        <v>17432.824786868558</v>
      </c>
      <c r="I26" s="25">
        <f t="shared" si="10"/>
        <v>5780823.8363659503</v>
      </c>
      <c r="J26" s="805">
        <v>210</v>
      </c>
      <c r="K26" s="805">
        <f t="shared" si="11"/>
        <v>27527.732554123573</v>
      </c>
      <c r="L26" s="706"/>
      <c r="M26" s="706"/>
      <c r="N26" s="191" t="s">
        <v>1254</v>
      </c>
      <c r="O26" s="818">
        <f t="shared" si="12"/>
        <v>40921</v>
      </c>
      <c r="P26" s="818">
        <v>40924</v>
      </c>
      <c r="Q26" s="819" t="s">
        <v>932</v>
      </c>
      <c r="R26" s="312">
        <v>180</v>
      </c>
      <c r="S26" s="850">
        <v>30158</v>
      </c>
      <c r="T26" s="25">
        <f t="shared" si="13"/>
        <v>5428440</v>
      </c>
      <c r="U26" s="459"/>
      <c r="V26" s="818"/>
      <c r="W26" s="850"/>
      <c r="X26" s="850"/>
      <c r="Y26" s="25">
        <f t="shared" si="14"/>
        <v>0</v>
      </c>
    </row>
    <row r="27" spans="1:25">
      <c r="A27" s="855">
        <f t="shared" si="8"/>
        <v>22</v>
      </c>
      <c r="B27" s="305" t="s">
        <v>1238</v>
      </c>
      <c r="C27" s="25">
        <f t="shared" si="9"/>
        <v>184128</v>
      </c>
      <c r="D27" s="805">
        <f t="shared" si="16"/>
        <v>308054.45985494339</v>
      </c>
      <c r="E27" s="805">
        <f t="shared" si="16"/>
        <v>34477.668914620175</v>
      </c>
      <c r="F27" s="805">
        <f t="shared" si="16"/>
        <v>188039.19073673495</v>
      </c>
      <c r="G27" s="805">
        <f t="shared" si="16"/>
        <v>139330.70365186411</v>
      </c>
      <c r="H27" s="805">
        <f t="shared" si="16"/>
        <v>34865.649573737115</v>
      </c>
      <c r="I27" s="25">
        <f t="shared" si="10"/>
        <v>888895.67273189966</v>
      </c>
      <c r="J27" s="805">
        <v>420</v>
      </c>
      <c r="K27" s="805">
        <f t="shared" si="11"/>
        <v>2116.4182684092848</v>
      </c>
      <c r="L27" s="706"/>
      <c r="M27" s="706"/>
      <c r="N27" s="305" t="s">
        <v>1368</v>
      </c>
      <c r="O27" s="818">
        <f t="shared" si="12"/>
        <v>40921</v>
      </c>
      <c r="P27" s="818">
        <v>40924</v>
      </c>
      <c r="Q27" s="819" t="s">
        <v>932</v>
      </c>
      <c r="R27" s="312">
        <v>21</v>
      </c>
      <c r="S27" s="850">
        <v>8768</v>
      </c>
      <c r="T27" s="25">
        <f t="shared" si="13"/>
        <v>184128</v>
      </c>
      <c r="U27" s="459"/>
      <c r="V27" s="818"/>
      <c r="W27" s="850"/>
      <c r="X27" s="850"/>
      <c r="Y27" s="25">
        <f t="shared" si="14"/>
        <v>0</v>
      </c>
    </row>
    <row r="28" spans="1:25">
      <c r="A28" s="855">
        <f t="shared" si="8"/>
        <v>23</v>
      </c>
      <c r="B28" s="305" t="s">
        <v>1487</v>
      </c>
      <c r="C28" s="25">
        <f t="shared" si="9"/>
        <v>157824</v>
      </c>
      <c r="D28" s="805">
        <f t="shared" si="16"/>
        <v>132023.33993783288</v>
      </c>
      <c r="E28" s="805">
        <f t="shared" si="16"/>
        <v>14776.143820551506</v>
      </c>
      <c r="F28" s="805">
        <f t="shared" si="16"/>
        <v>80588.224601457841</v>
      </c>
      <c r="G28" s="805">
        <f t="shared" si="16"/>
        <v>59713.158707941759</v>
      </c>
      <c r="H28" s="805">
        <f t="shared" si="16"/>
        <v>14942.421245887335</v>
      </c>
      <c r="I28" s="25">
        <f t="shared" si="10"/>
        <v>459867.28831367136</v>
      </c>
      <c r="J28" s="805">
        <v>180</v>
      </c>
      <c r="K28" s="805">
        <f t="shared" si="11"/>
        <v>2554.8182684092853</v>
      </c>
      <c r="L28" s="706"/>
      <c r="M28" s="706"/>
      <c r="N28" s="305" t="s">
        <v>1368</v>
      </c>
      <c r="O28" s="818">
        <f t="shared" si="12"/>
        <v>40921</v>
      </c>
      <c r="P28" s="818">
        <v>40924</v>
      </c>
      <c r="Q28" s="819" t="s">
        <v>932</v>
      </c>
      <c r="R28" s="312">
        <v>18</v>
      </c>
      <c r="S28" s="850">
        <v>8768</v>
      </c>
      <c r="T28" s="25">
        <f t="shared" si="13"/>
        <v>157824</v>
      </c>
      <c r="U28" s="459"/>
      <c r="V28" s="818"/>
      <c r="W28" s="850"/>
      <c r="X28" s="850"/>
      <c r="Y28" s="25">
        <f t="shared" si="14"/>
        <v>0</v>
      </c>
    </row>
    <row r="29" spans="1:25">
      <c r="A29" s="855">
        <f t="shared" si="8"/>
        <v>24</v>
      </c>
      <c r="B29" s="305" t="s">
        <v>1498</v>
      </c>
      <c r="C29" s="25">
        <f t="shared" si="9"/>
        <v>1076185</v>
      </c>
      <c r="D29" s="805">
        <f t="shared" si="16"/>
        <v>66011.669968916438</v>
      </c>
      <c r="E29" s="805">
        <f t="shared" si="16"/>
        <v>7388.071910275753</v>
      </c>
      <c r="F29" s="805">
        <f t="shared" si="16"/>
        <v>40294.112300728921</v>
      </c>
      <c r="G29" s="805">
        <f t="shared" si="16"/>
        <v>29856.579353970879</v>
      </c>
      <c r="H29" s="805">
        <f t="shared" si="16"/>
        <v>7471.2106229436677</v>
      </c>
      <c r="I29" s="25">
        <f t="shared" si="10"/>
        <v>1227206.6441568357</v>
      </c>
      <c r="J29" s="805">
        <v>90</v>
      </c>
      <c r="K29" s="805">
        <f t="shared" si="11"/>
        <v>13635.629379520396</v>
      </c>
      <c r="L29" s="706"/>
      <c r="M29" s="706"/>
      <c r="N29" s="191" t="s">
        <v>1375</v>
      </c>
      <c r="O29" s="818">
        <f t="shared" si="12"/>
        <v>40922</v>
      </c>
      <c r="P29" s="818">
        <v>40925</v>
      </c>
      <c r="Q29" s="819" t="s">
        <v>1549</v>
      </c>
      <c r="R29" s="312">
        <v>55</v>
      </c>
      <c r="S29" s="850">
        <v>19567</v>
      </c>
      <c r="T29" s="25">
        <f t="shared" si="13"/>
        <v>1076185</v>
      </c>
      <c r="U29" s="459"/>
      <c r="V29" s="818"/>
      <c r="W29" s="850"/>
      <c r="X29" s="850"/>
      <c r="Y29" s="25">
        <f t="shared" si="14"/>
        <v>0</v>
      </c>
    </row>
    <row r="30" spans="1:25">
      <c r="A30" s="855">
        <f t="shared" si="8"/>
        <v>25</v>
      </c>
      <c r="B30" s="305" t="s">
        <v>1499</v>
      </c>
      <c r="C30" s="25">
        <f t="shared" si="9"/>
        <v>916290</v>
      </c>
      <c r="D30" s="805">
        <f t="shared" si="16"/>
        <v>132023.33993783288</v>
      </c>
      <c r="E30" s="805">
        <f t="shared" si="16"/>
        <v>14776.143820551506</v>
      </c>
      <c r="F30" s="805">
        <f t="shared" si="16"/>
        <v>80588.224601457841</v>
      </c>
      <c r="G30" s="805">
        <f t="shared" si="16"/>
        <v>59713.158707941759</v>
      </c>
      <c r="H30" s="805">
        <f t="shared" si="16"/>
        <v>14942.421245887335</v>
      </c>
      <c r="I30" s="25">
        <f t="shared" si="10"/>
        <v>1218333.2883136712</v>
      </c>
      <c r="J30" s="805">
        <v>180</v>
      </c>
      <c r="K30" s="805">
        <f t="shared" si="11"/>
        <v>6768.5182684092852</v>
      </c>
      <c r="L30" s="706"/>
      <c r="M30" s="706"/>
      <c r="N30" s="191" t="s">
        <v>1373</v>
      </c>
      <c r="O30" s="818">
        <f t="shared" si="12"/>
        <v>40922</v>
      </c>
      <c r="P30" s="818">
        <v>40925</v>
      </c>
      <c r="Q30" s="819" t="s">
        <v>1549</v>
      </c>
      <c r="R30" s="312">
        <f>J30/4</f>
        <v>45</v>
      </c>
      <c r="S30" s="850">
        <v>20362</v>
      </c>
      <c r="T30" s="25">
        <f t="shared" si="13"/>
        <v>916290</v>
      </c>
      <c r="U30" s="459"/>
      <c r="V30" s="818"/>
      <c r="W30" s="850"/>
      <c r="X30" s="850"/>
      <c r="Y30" s="25">
        <f t="shared" si="14"/>
        <v>0</v>
      </c>
    </row>
    <row r="31" spans="1:25">
      <c r="A31" s="855">
        <f t="shared" si="8"/>
        <v>26</v>
      </c>
      <c r="B31" s="305" t="s">
        <v>1500</v>
      </c>
      <c r="C31" s="25">
        <f t="shared" si="9"/>
        <v>222430</v>
      </c>
      <c r="D31" s="805">
        <f t="shared" si="16"/>
        <v>14669.259993092543</v>
      </c>
      <c r="E31" s="805">
        <f t="shared" si="16"/>
        <v>1641.7937578390561</v>
      </c>
      <c r="F31" s="805">
        <f t="shared" si="16"/>
        <v>8954.2471779397601</v>
      </c>
      <c r="G31" s="805">
        <f t="shared" si="16"/>
        <v>6634.7954119935284</v>
      </c>
      <c r="H31" s="805">
        <f t="shared" si="16"/>
        <v>1660.269027320815</v>
      </c>
      <c r="I31" s="25">
        <f t="shared" si="10"/>
        <v>255990.36536818571</v>
      </c>
      <c r="J31" s="805">
        <v>20</v>
      </c>
      <c r="K31" s="805">
        <f t="shared" si="11"/>
        <v>12799.518268409285</v>
      </c>
      <c r="L31" s="706"/>
      <c r="M31" s="706"/>
      <c r="N31" s="194" t="s">
        <v>671</v>
      </c>
      <c r="O31" s="818">
        <f t="shared" si="12"/>
        <v>40922</v>
      </c>
      <c r="P31" s="818">
        <v>40925</v>
      </c>
      <c r="Q31" s="819" t="s">
        <v>1549</v>
      </c>
      <c r="R31" s="312">
        <v>26</v>
      </c>
      <c r="S31" s="850">
        <v>8555</v>
      </c>
      <c r="T31" s="25">
        <f t="shared" si="13"/>
        <v>222430</v>
      </c>
      <c r="U31" s="459"/>
      <c r="V31" s="818"/>
      <c r="W31" s="850"/>
      <c r="X31" s="850"/>
      <c r="Y31" s="25">
        <f t="shared" si="14"/>
        <v>0</v>
      </c>
    </row>
    <row r="32" spans="1:25">
      <c r="A32" s="855">
        <f t="shared" si="8"/>
        <v>27</v>
      </c>
      <c r="B32" s="305" t="s">
        <v>1501</v>
      </c>
      <c r="C32" s="25">
        <f t="shared" si="9"/>
        <v>2592368</v>
      </c>
      <c r="D32" s="805">
        <f t="shared" si="16"/>
        <v>432743.16979622998</v>
      </c>
      <c r="E32" s="805">
        <f t="shared" si="16"/>
        <v>48432.915856252155</v>
      </c>
      <c r="F32" s="805">
        <f t="shared" si="16"/>
        <v>264150.2917492229</v>
      </c>
      <c r="G32" s="805">
        <f t="shared" si="16"/>
        <v>195726.46465380909</v>
      </c>
      <c r="H32" s="805">
        <f t="shared" si="16"/>
        <v>48977.936305964045</v>
      </c>
      <c r="I32" s="25">
        <f t="shared" si="10"/>
        <v>3582398.7783614779</v>
      </c>
      <c r="J32" s="805">
        <v>590</v>
      </c>
      <c r="K32" s="805">
        <f t="shared" si="11"/>
        <v>6071.8623362058943</v>
      </c>
      <c r="L32" s="706"/>
      <c r="M32" s="706"/>
      <c r="N32" s="191" t="s">
        <v>1374</v>
      </c>
      <c r="O32" s="818">
        <f t="shared" si="12"/>
        <v>40922</v>
      </c>
      <c r="P32" s="818">
        <v>40925</v>
      </c>
      <c r="Q32" s="819" t="s">
        <v>1549</v>
      </c>
      <c r="R32" s="312">
        <v>116</v>
      </c>
      <c r="S32" s="850">
        <v>22348</v>
      </c>
      <c r="T32" s="25">
        <f t="shared" si="13"/>
        <v>2592368</v>
      </c>
      <c r="U32" s="459"/>
      <c r="V32" s="818"/>
      <c r="W32" s="850"/>
      <c r="X32" s="850"/>
      <c r="Y32" s="25">
        <f t="shared" si="14"/>
        <v>0</v>
      </c>
    </row>
    <row r="33" spans="1:25">
      <c r="A33" s="855">
        <f t="shared" si="8"/>
        <v>28</v>
      </c>
      <c r="B33" s="305" t="s">
        <v>1502</v>
      </c>
      <c r="C33" s="25">
        <f t="shared" si="9"/>
        <v>171100</v>
      </c>
      <c r="D33" s="805">
        <f t="shared" si="16"/>
        <v>44007.779979277628</v>
      </c>
      <c r="E33" s="805">
        <f t="shared" si="16"/>
        <v>4925.3812735171687</v>
      </c>
      <c r="F33" s="805">
        <f t="shared" si="16"/>
        <v>26862.74153381928</v>
      </c>
      <c r="G33" s="805">
        <f t="shared" si="16"/>
        <v>19904.386235980586</v>
      </c>
      <c r="H33" s="805">
        <f t="shared" si="16"/>
        <v>4980.8070819624454</v>
      </c>
      <c r="I33" s="25">
        <f t="shared" si="10"/>
        <v>271781.09610455716</v>
      </c>
      <c r="J33" s="805">
        <v>60</v>
      </c>
      <c r="K33" s="805">
        <f t="shared" si="11"/>
        <v>4529.684935075953</v>
      </c>
      <c r="L33" s="706"/>
      <c r="M33" s="706"/>
      <c r="N33" s="194" t="s">
        <v>671</v>
      </c>
      <c r="O33" s="818">
        <f t="shared" si="12"/>
        <v>40922</v>
      </c>
      <c r="P33" s="818">
        <v>40925</v>
      </c>
      <c r="Q33" s="819" t="s">
        <v>1549</v>
      </c>
      <c r="R33" s="312">
        <v>20</v>
      </c>
      <c r="S33" s="850">
        <v>8555</v>
      </c>
      <c r="T33" s="25">
        <f t="shared" si="13"/>
        <v>171100</v>
      </c>
      <c r="U33" s="459"/>
      <c r="V33" s="818"/>
      <c r="W33" s="850"/>
      <c r="X33" s="850"/>
      <c r="Y33" s="25">
        <f t="shared" si="14"/>
        <v>0</v>
      </c>
    </row>
    <row r="34" spans="1:25">
      <c r="A34" s="855">
        <f t="shared" si="8"/>
        <v>29</v>
      </c>
      <c r="B34" s="305" t="s">
        <v>1503</v>
      </c>
      <c r="C34" s="25">
        <f t="shared" si="9"/>
        <v>1018100</v>
      </c>
      <c r="D34" s="805">
        <f t="shared" si="16"/>
        <v>110019.44994819406</v>
      </c>
      <c r="E34" s="805">
        <f t="shared" si="16"/>
        <v>12313.453183792921</v>
      </c>
      <c r="F34" s="805">
        <f t="shared" si="16"/>
        <v>67156.853834548208</v>
      </c>
      <c r="G34" s="805">
        <f t="shared" si="16"/>
        <v>49760.965589951462</v>
      </c>
      <c r="H34" s="805">
        <f t="shared" si="16"/>
        <v>12452.017704906113</v>
      </c>
      <c r="I34" s="25">
        <f t="shared" si="10"/>
        <v>1269802.7402613929</v>
      </c>
      <c r="J34" s="805">
        <v>150</v>
      </c>
      <c r="K34" s="805">
        <f t="shared" si="11"/>
        <v>8465.3516017426191</v>
      </c>
      <c r="L34" s="706"/>
      <c r="M34" s="706"/>
      <c r="N34" s="191" t="s">
        <v>1373</v>
      </c>
      <c r="O34" s="818">
        <f t="shared" si="12"/>
        <v>40922</v>
      </c>
      <c r="P34" s="818">
        <v>40925</v>
      </c>
      <c r="Q34" s="819" t="s">
        <v>1549</v>
      </c>
      <c r="R34" s="312">
        <v>50</v>
      </c>
      <c r="S34" s="850">
        <v>20362</v>
      </c>
      <c r="T34" s="25">
        <f t="shared" si="13"/>
        <v>1018100</v>
      </c>
      <c r="U34" s="459"/>
      <c r="V34" s="818"/>
      <c r="W34" s="850"/>
      <c r="X34" s="850"/>
      <c r="Y34" s="25">
        <f t="shared" si="14"/>
        <v>0</v>
      </c>
    </row>
    <row r="35" spans="1:25">
      <c r="A35" s="855">
        <f t="shared" si="8"/>
        <v>30</v>
      </c>
      <c r="B35" s="305" t="s">
        <v>1504</v>
      </c>
      <c r="C35" s="25">
        <f t="shared" si="9"/>
        <v>1628960</v>
      </c>
      <c r="D35" s="805">
        <f t="shared" si="16"/>
        <v>159894.93392470869</v>
      </c>
      <c r="E35" s="805">
        <f t="shared" si="16"/>
        <v>17895.551960445711</v>
      </c>
      <c r="F35" s="805">
        <f t="shared" si="16"/>
        <v>97601.294239543378</v>
      </c>
      <c r="G35" s="805">
        <f t="shared" si="16"/>
        <v>72319.269990729459</v>
      </c>
      <c r="H35" s="805">
        <f t="shared" si="16"/>
        <v>18096.932397796885</v>
      </c>
      <c r="I35" s="25">
        <f t="shared" si="10"/>
        <v>1994767.982513224</v>
      </c>
      <c r="J35" s="805">
        <v>218</v>
      </c>
      <c r="K35" s="805">
        <f t="shared" si="11"/>
        <v>9150.3118463909359</v>
      </c>
      <c r="L35" s="706"/>
      <c r="M35" s="706"/>
      <c r="N35" s="191" t="s">
        <v>1373</v>
      </c>
      <c r="O35" s="818">
        <f t="shared" si="12"/>
        <v>40922</v>
      </c>
      <c r="P35" s="818">
        <v>40925</v>
      </c>
      <c r="Q35" s="819" t="s">
        <v>1549</v>
      </c>
      <c r="R35" s="312">
        <v>80</v>
      </c>
      <c r="S35" s="850">
        <v>20362</v>
      </c>
      <c r="T35" s="25">
        <f t="shared" si="13"/>
        <v>1628960</v>
      </c>
      <c r="U35" s="459"/>
      <c r="V35" s="818"/>
      <c r="W35" s="850"/>
      <c r="X35" s="850"/>
      <c r="Y35" s="25">
        <f t="shared" si="14"/>
        <v>0</v>
      </c>
    </row>
    <row r="36" spans="1:25">
      <c r="A36" s="855">
        <f t="shared" si="8"/>
        <v>31</v>
      </c>
      <c r="B36" s="305" t="s">
        <v>1550</v>
      </c>
      <c r="C36" s="25">
        <f t="shared" si="9"/>
        <v>489175</v>
      </c>
      <c r="D36" s="805">
        <f t="shared" ref="D36:H45" si="17">IF($J$192&lt;&gt;0,D$192/$J$192*$J36,0)</f>
        <v>29338.519986185085</v>
      </c>
      <c r="E36" s="805">
        <f t="shared" si="17"/>
        <v>3283.5875156781121</v>
      </c>
      <c r="F36" s="805">
        <f t="shared" si="17"/>
        <v>17908.49435587952</v>
      </c>
      <c r="G36" s="805">
        <f t="shared" si="17"/>
        <v>13269.590823987057</v>
      </c>
      <c r="H36" s="805">
        <f t="shared" si="17"/>
        <v>3320.53805464163</v>
      </c>
      <c r="I36" s="25">
        <f t="shared" si="10"/>
        <v>556295.73073637148</v>
      </c>
      <c r="J36" s="805">
        <v>40</v>
      </c>
      <c r="K36" s="805">
        <f t="shared" si="11"/>
        <v>13907.393268409287</v>
      </c>
      <c r="L36" s="706"/>
      <c r="M36" s="706"/>
      <c r="N36" s="191" t="s">
        <v>1375</v>
      </c>
      <c r="O36" s="818">
        <f t="shared" si="12"/>
        <v>40922</v>
      </c>
      <c r="P36" s="818">
        <v>40925</v>
      </c>
      <c r="Q36" s="819" t="s">
        <v>1549</v>
      </c>
      <c r="R36" s="312">
        <v>25</v>
      </c>
      <c r="S36" s="850">
        <v>19567</v>
      </c>
      <c r="T36" s="25">
        <f t="shared" si="13"/>
        <v>489175</v>
      </c>
      <c r="U36" s="459"/>
      <c r="V36" s="818"/>
      <c r="W36" s="850"/>
      <c r="X36" s="850"/>
      <c r="Y36" s="25">
        <f t="shared" si="14"/>
        <v>0</v>
      </c>
    </row>
    <row r="37" spans="1:25">
      <c r="A37" s="855">
        <f t="shared" si="8"/>
        <v>32</v>
      </c>
      <c r="B37" s="305" t="s">
        <v>1506</v>
      </c>
      <c r="C37" s="25">
        <f t="shared" si="9"/>
        <v>2257920</v>
      </c>
      <c r="D37" s="805">
        <f t="shared" si="17"/>
        <v>256712.04987911947</v>
      </c>
      <c r="E37" s="805">
        <f t="shared" si="17"/>
        <v>28731.390762183481</v>
      </c>
      <c r="F37" s="805">
        <f t="shared" si="17"/>
        <v>156699.32561394581</v>
      </c>
      <c r="G37" s="805">
        <f t="shared" si="17"/>
        <v>116108.91970988674</v>
      </c>
      <c r="H37" s="805">
        <f t="shared" si="17"/>
        <v>29054.707978114264</v>
      </c>
      <c r="I37" s="25">
        <f t="shared" si="10"/>
        <v>2845226.3939432497</v>
      </c>
      <c r="J37" s="805">
        <v>350</v>
      </c>
      <c r="K37" s="805">
        <f t="shared" si="11"/>
        <v>8129.218268409285</v>
      </c>
      <c r="L37" s="706"/>
      <c r="M37" s="706"/>
      <c r="N37" s="194" t="s">
        <v>629</v>
      </c>
      <c r="O37" s="818">
        <f t="shared" si="12"/>
        <v>40922</v>
      </c>
      <c r="P37" s="818">
        <v>40925</v>
      </c>
      <c r="Q37" s="819" t="s">
        <v>1549</v>
      </c>
      <c r="R37" s="312">
        <v>140</v>
      </c>
      <c r="S37" s="850">
        <v>16128</v>
      </c>
      <c r="T37" s="25">
        <f t="shared" si="13"/>
        <v>2257920</v>
      </c>
      <c r="U37" s="459"/>
      <c r="V37" s="818"/>
      <c r="W37" s="850"/>
      <c r="X37" s="850"/>
      <c r="Y37" s="25">
        <f t="shared" si="14"/>
        <v>0</v>
      </c>
    </row>
    <row r="38" spans="1:25">
      <c r="A38" s="855">
        <f t="shared" si="8"/>
        <v>33</v>
      </c>
      <c r="B38" s="305" t="s">
        <v>1507</v>
      </c>
      <c r="C38" s="25">
        <f t="shared" si="9"/>
        <v>2702260</v>
      </c>
      <c r="D38" s="805">
        <f t="shared" si="17"/>
        <v>268447.45787359349</v>
      </c>
      <c r="E38" s="805">
        <f t="shared" si="17"/>
        <v>30044.825768454728</v>
      </c>
      <c r="F38" s="805">
        <f t="shared" si="17"/>
        <v>163862.72335629762</v>
      </c>
      <c r="G38" s="805">
        <f t="shared" si="17"/>
        <v>121416.75603948158</v>
      </c>
      <c r="H38" s="805">
        <f t="shared" si="17"/>
        <v>30382.923199970915</v>
      </c>
      <c r="I38" s="25">
        <f t="shared" si="10"/>
        <v>3316414.6862377985</v>
      </c>
      <c r="J38" s="805">
        <v>366</v>
      </c>
      <c r="K38" s="805">
        <f t="shared" si="11"/>
        <v>9061.2423121251322</v>
      </c>
      <c r="L38" s="706"/>
      <c r="M38" s="706"/>
      <c r="N38" s="191" t="s">
        <v>1257</v>
      </c>
      <c r="O38" s="818">
        <f t="shared" si="12"/>
        <v>40922</v>
      </c>
      <c r="P38" s="818">
        <v>40925</v>
      </c>
      <c r="Q38" s="819" t="s">
        <v>1549</v>
      </c>
      <c r="R38" s="312">
        <v>110</v>
      </c>
      <c r="S38" s="850">
        <v>24566</v>
      </c>
      <c r="T38" s="25">
        <f t="shared" si="13"/>
        <v>2702260</v>
      </c>
      <c r="U38" s="459"/>
      <c r="V38" s="818"/>
      <c r="W38" s="850"/>
      <c r="X38" s="850"/>
      <c r="Y38" s="25">
        <f t="shared" si="14"/>
        <v>0</v>
      </c>
    </row>
    <row r="39" spans="1:25">
      <c r="A39" s="855">
        <f t="shared" si="8"/>
        <v>34</v>
      </c>
      <c r="B39" s="305" t="s">
        <v>1514</v>
      </c>
      <c r="C39" s="25">
        <f t="shared" si="9"/>
        <v>3224520</v>
      </c>
      <c r="D39" s="805">
        <f t="shared" si="17"/>
        <v>366731.49982731353</v>
      </c>
      <c r="E39" s="805">
        <f t="shared" si="17"/>
        <v>41044.843945976405</v>
      </c>
      <c r="F39" s="805">
        <f t="shared" si="17"/>
        <v>223856.17944849399</v>
      </c>
      <c r="G39" s="805">
        <f t="shared" si="17"/>
        <v>165869.88529983821</v>
      </c>
      <c r="H39" s="805">
        <f t="shared" si="17"/>
        <v>41506.725683020377</v>
      </c>
      <c r="I39" s="25">
        <f t="shared" si="10"/>
        <v>4063529.1342046428</v>
      </c>
      <c r="J39" s="805">
        <v>500</v>
      </c>
      <c r="K39" s="805">
        <f t="shared" si="11"/>
        <v>8127.058268409286</v>
      </c>
      <c r="L39" s="706"/>
      <c r="M39" s="706"/>
      <c r="N39" s="191" t="s">
        <v>650</v>
      </c>
      <c r="O39" s="818">
        <f t="shared" si="12"/>
        <v>40923</v>
      </c>
      <c r="P39" s="818">
        <v>40926</v>
      </c>
      <c r="Q39" s="819" t="s">
        <v>1551</v>
      </c>
      <c r="R39" s="312">
        <v>169</v>
      </c>
      <c r="S39" s="850">
        <v>19080</v>
      </c>
      <c r="T39" s="25">
        <f t="shared" si="13"/>
        <v>3224520</v>
      </c>
      <c r="U39" s="459"/>
      <c r="V39" s="818"/>
      <c r="W39" s="850"/>
      <c r="X39" s="850"/>
      <c r="Y39" s="25">
        <f t="shared" si="14"/>
        <v>0</v>
      </c>
    </row>
    <row r="40" spans="1:25">
      <c r="A40" s="855">
        <f t="shared" si="8"/>
        <v>35</v>
      </c>
      <c r="B40" s="305" t="s">
        <v>1515</v>
      </c>
      <c r="C40" s="25">
        <f t="shared" si="9"/>
        <v>3126018</v>
      </c>
      <c r="D40" s="805">
        <f t="shared" si="17"/>
        <v>176031.11991711051</v>
      </c>
      <c r="E40" s="805">
        <f t="shared" si="17"/>
        <v>19701.525094068675</v>
      </c>
      <c r="F40" s="805">
        <f t="shared" si="17"/>
        <v>107450.96613527712</v>
      </c>
      <c r="G40" s="805">
        <f t="shared" si="17"/>
        <v>79617.544943922345</v>
      </c>
      <c r="H40" s="805">
        <f t="shared" si="17"/>
        <v>19923.228327849782</v>
      </c>
      <c r="I40" s="25">
        <f t="shared" si="10"/>
        <v>3528742.3844182282</v>
      </c>
      <c r="J40" s="805">
        <v>240</v>
      </c>
      <c r="K40" s="805">
        <f t="shared" si="11"/>
        <v>14703.093268409284</v>
      </c>
      <c r="L40" s="706"/>
      <c r="M40" s="706"/>
      <c r="N40" s="194" t="s">
        <v>661</v>
      </c>
      <c r="O40" s="818">
        <f t="shared" si="12"/>
        <v>40923</v>
      </c>
      <c r="P40" s="818">
        <v>40926</v>
      </c>
      <c r="Q40" s="819" t="s">
        <v>1551</v>
      </c>
      <c r="R40" s="312">
        <v>263</v>
      </c>
      <c r="S40" s="850">
        <v>11886</v>
      </c>
      <c r="T40" s="25">
        <f t="shared" si="13"/>
        <v>3126018</v>
      </c>
      <c r="U40" s="459"/>
      <c r="V40" s="818"/>
      <c r="W40" s="850"/>
      <c r="X40" s="850"/>
      <c r="Y40" s="25">
        <f t="shared" si="14"/>
        <v>0</v>
      </c>
    </row>
    <row r="41" spans="1:25">
      <c r="A41" s="855">
        <f t="shared" si="8"/>
        <v>36</v>
      </c>
      <c r="B41" s="305" t="s">
        <v>1516</v>
      </c>
      <c r="C41" s="25">
        <f t="shared" si="9"/>
        <v>1663195</v>
      </c>
      <c r="D41" s="805">
        <f t="shared" si="17"/>
        <v>124688.70994128661</v>
      </c>
      <c r="E41" s="805">
        <f t="shared" si="17"/>
        <v>13955.246941631976</v>
      </c>
      <c r="F41" s="805">
        <f t="shared" si="17"/>
        <v>76111.101012487954</v>
      </c>
      <c r="G41" s="805">
        <f t="shared" si="17"/>
        <v>56395.761001944993</v>
      </c>
      <c r="H41" s="805">
        <f t="shared" si="17"/>
        <v>14112.286732226929</v>
      </c>
      <c r="I41" s="25">
        <f t="shared" si="10"/>
        <v>1948458.1056295782</v>
      </c>
      <c r="J41" s="805">
        <v>170</v>
      </c>
      <c r="K41" s="805">
        <f t="shared" si="11"/>
        <v>11461.518268409283</v>
      </c>
      <c r="L41" s="706"/>
      <c r="M41" s="706"/>
      <c r="N41" s="191" t="s">
        <v>1375</v>
      </c>
      <c r="O41" s="818">
        <f t="shared" si="12"/>
        <v>40923</v>
      </c>
      <c r="P41" s="818">
        <v>40926</v>
      </c>
      <c r="Q41" s="819" t="s">
        <v>1551</v>
      </c>
      <c r="R41" s="312">
        <v>85</v>
      </c>
      <c r="S41" s="850">
        <v>19567</v>
      </c>
      <c r="T41" s="25">
        <f t="shared" si="13"/>
        <v>1663195</v>
      </c>
      <c r="U41" s="459"/>
      <c r="V41" s="818"/>
      <c r="W41" s="850"/>
      <c r="X41" s="850"/>
      <c r="Y41" s="25">
        <f t="shared" si="14"/>
        <v>0</v>
      </c>
    </row>
    <row r="42" spans="1:25">
      <c r="A42" s="855">
        <f t="shared" si="8"/>
        <v>37</v>
      </c>
      <c r="B42" s="305" t="s">
        <v>1500</v>
      </c>
      <c r="C42" s="25">
        <f t="shared" si="9"/>
        <v>293505</v>
      </c>
      <c r="D42" s="805">
        <f t="shared" si="17"/>
        <v>22003.889989638814</v>
      </c>
      <c r="E42" s="805">
        <f t="shared" si="17"/>
        <v>2462.6906367585843</v>
      </c>
      <c r="F42" s="805">
        <f t="shared" si="17"/>
        <v>13431.37076690964</v>
      </c>
      <c r="G42" s="805">
        <f t="shared" si="17"/>
        <v>9952.1931179902931</v>
      </c>
      <c r="H42" s="805">
        <f t="shared" si="17"/>
        <v>2490.4035409812227</v>
      </c>
      <c r="I42" s="25">
        <f t="shared" si="10"/>
        <v>343845.54805227852</v>
      </c>
      <c r="J42" s="805">
        <v>30</v>
      </c>
      <c r="K42" s="805">
        <f t="shared" si="11"/>
        <v>11461.518268409283</v>
      </c>
      <c r="L42" s="706"/>
      <c r="M42" s="706"/>
      <c r="N42" s="191" t="s">
        <v>1375</v>
      </c>
      <c r="O42" s="818">
        <f t="shared" si="12"/>
        <v>40923</v>
      </c>
      <c r="P42" s="818">
        <v>40926</v>
      </c>
      <c r="Q42" s="819" t="s">
        <v>1551</v>
      </c>
      <c r="R42" s="312">
        <v>15</v>
      </c>
      <c r="S42" s="850">
        <v>19567</v>
      </c>
      <c r="T42" s="25">
        <f t="shared" si="13"/>
        <v>293505</v>
      </c>
      <c r="U42" s="459"/>
      <c r="V42" s="818"/>
      <c r="W42" s="850"/>
      <c r="X42" s="850"/>
      <c r="Y42" s="25">
        <f t="shared" si="14"/>
        <v>0</v>
      </c>
    </row>
    <row r="43" spans="1:25">
      <c r="A43" s="855">
        <f t="shared" si="8"/>
        <v>38</v>
      </c>
      <c r="B43" s="305" t="s">
        <v>1511</v>
      </c>
      <c r="C43" s="25">
        <f t="shared" si="9"/>
        <v>4648990</v>
      </c>
      <c r="D43" s="805">
        <f t="shared" si="17"/>
        <v>256712.04987911947</v>
      </c>
      <c r="E43" s="805">
        <f t="shared" si="17"/>
        <v>28731.390762183481</v>
      </c>
      <c r="F43" s="805">
        <f t="shared" si="17"/>
        <v>156699.32561394581</v>
      </c>
      <c r="G43" s="805">
        <f t="shared" si="17"/>
        <v>116108.91970988674</v>
      </c>
      <c r="H43" s="805">
        <f t="shared" si="17"/>
        <v>29054.707978114264</v>
      </c>
      <c r="I43" s="25">
        <f t="shared" si="10"/>
        <v>5236296.3939432502</v>
      </c>
      <c r="J43" s="805">
        <v>350</v>
      </c>
      <c r="K43" s="805">
        <f t="shared" si="11"/>
        <v>14960.846839837857</v>
      </c>
      <c r="L43" s="706"/>
      <c r="M43" s="706"/>
      <c r="N43" s="191" t="s">
        <v>611</v>
      </c>
      <c r="O43" s="818">
        <f t="shared" si="12"/>
        <v>40923</v>
      </c>
      <c r="P43" s="818">
        <v>40926</v>
      </c>
      <c r="Q43" s="819" t="s">
        <v>1551</v>
      </c>
      <c r="R43" s="312">
        <v>230</v>
      </c>
      <c r="S43" s="850">
        <v>20213</v>
      </c>
      <c r="T43" s="25">
        <f t="shared" si="13"/>
        <v>4648990</v>
      </c>
      <c r="U43" s="459"/>
      <c r="V43" s="818"/>
      <c r="W43" s="850"/>
      <c r="X43" s="850"/>
      <c r="Y43" s="25">
        <f t="shared" si="14"/>
        <v>0</v>
      </c>
    </row>
    <row r="44" spans="1:25">
      <c r="A44" s="855">
        <f t="shared" si="8"/>
        <v>39</v>
      </c>
      <c r="B44" s="305" t="s">
        <v>1552</v>
      </c>
      <c r="C44" s="25">
        <f t="shared" si="9"/>
        <v>326920</v>
      </c>
      <c r="D44" s="805">
        <f t="shared" si="17"/>
        <v>14669.259993092543</v>
      </c>
      <c r="E44" s="805">
        <f t="shared" si="17"/>
        <v>1641.7937578390561</v>
      </c>
      <c r="F44" s="805">
        <f t="shared" si="17"/>
        <v>8954.2471779397601</v>
      </c>
      <c r="G44" s="805">
        <f t="shared" si="17"/>
        <v>6634.7954119935284</v>
      </c>
      <c r="H44" s="805">
        <f t="shared" si="17"/>
        <v>1660.269027320815</v>
      </c>
      <c r="I44" s="25">
        <f t="shared" si="10"/>
        <v>360480.36536818574</v>
      </c>
      <c r="J44" s="805">
        <v>20</v>
      </c>
      <c r="K44" s="805">
        <f t="shared" si="11"/>
        <v>18024.018268409287</v>
      </c>
      <c r="L44" s="706"/>
      <c r="M44" s="706"/>
      <c r="N44" s="191" t="s">
        <v>639</v>
      </c>
      <c r="O44" s="818">
        <f t="shared" si="12"/>
        <v>40923</v>
      </c>
      <c r="P44" s="818">
        <v>40926</v>
      </c>
      <c r="Q44" s="819" t="s">
        <v>1551</v>
      </c>
      <c r="R44" s="312">
        <v>20</v>
      </c>
      <c r="S44" s="850">
        <v>16346</v>
      </c>
      <c r="T44" s="25">
        <f t="shared" si="13"/>
        <v>326920</v>
      </c>
      <c r="U44" s="459"/>
      <c r="V44" s="818"/>
      <c r="W44" s="850"/>
      <c r="X44" s="850"/>
      <c r="Y44" s="25">
        <f t="shared" si="14"/>
        <v>0</v>
      </c>
    </row>
    <row r="45" spans="1:25">
      <c r="A45" s="855">
        <f t="shared" si="8"/>
        <v>40</v>
      </c>
      <c r="B45" s="305" t="s">
        <v>1518</v>
      </c>
      <c r="C45" s="25">
        <f t="shared" si="9"/>
        <v>4286800</v>
      </c>
      <c r="D45" s="805">
        <f t="shared" si="17"/>
        <v>220038.89989638812</v>
      </c>
      <c r="E45" s="805">
        <f t="shared" si="17"/>
        <v>24626.906367585842</v>
      </c>
      <c r="F45" s="805">
        <f t="shared" si="17"/>
        <v>134313.70766909642</v>
      </c>
      <c r="G45" s="805">
        <f t="shared" si="17"/>
        <v>99521.931179902924</v>
      </c>
      <c r="H45" s="805">
        <f t="shared" si="17"/>
        <v>24904.035409812226</v>
      </c>
      <c r="I45" s="25">
        <f t="shared" si="10"/>
        <v>4790205.4805227844</v>
      </c>
      <c r="J45" s="805">
        <v>300</v>
      </c>
      <c r="K45" s="805">
        <f t="shared" si="11"/>
        <v>15967.351601742615</v>
      </c>
      <c r="L45" s="706"/>
      <c r="M45" s="706"/>
      <c r="N45" s="194" t="s">
        <v>663</v>
      </c>
      <c r="O45" s="818">
        <f t="shared" si="12"/>
        <v>40923</v>
      </c>
      <c r="P45" s="818">
        <v>40926</v>
      </c>
      <c r="Q45" s="819" t="s">
        <v>1551</v>
      </c>
      <c r="R45" s="312">
        <v>200</v>
      </c>
      <c r="S45" s="850">
        <v>21434</v>
      </c>
      <c r="T45" s="25">
        <f t="shared" si="13"/>
        <v>4286800</v>
      </c>
      <c r="U45" s="459"/>
      <c r="V45" s="818"/>
      <c r="W45" s="850"/>
      <c r="X45" s="850"/>
      <c r="Y45" s="25">
        <f t="shared" si="14"/>
        <v>0</v>
      </c>
    </row>
    <row r="46" spans="1:25">
      <c r="A46" s="855">
        <f t="shared" si="8"/>
        <v>41</v>
      </c>
      <c r="B46" s="305" t="s">
        <v>1519</v>
      </c>
      <c r="C46" s="25">
        <f t="shared" si="9"/>
        <v>690983</v>
      </c>
      <c r="D46" s="805">
        <f t="shared" ref="D46:H55" si="18">IF($J$192&lt;&gt;0,D$192/$J$192*$J46,0)</f>
        <v>29338.519986185085</v>
      </c>
      <c r="E46" s="805">
        <f t="shared" si="18"/>
        <v>3283.5875156781121</v>
      </c>
      <c r="F46" s="805">
        <f t="shared" si="18"/>
        <v>17908.49435587952</v>
      </c>
      <c r="G46" s="805">
        <f t="shared" si="18"/>
        <v>13269.590823987057</v>
      </c>
      <c r="H46" s="805">
        <f t="shared" si="18"/>
        <v>3320.53805464163</v>
      </c>
      <c r="I46" s="25">
        <f t="shared" si="10"/>
        <v>758103.73073637148</v>
      </c>
      <c r="J46" s="805">
        <v>40</v>
      </c>
      <c r="K46" s="805">
        <f t="shared" si="11"/>
        <v>18952.593268409288</v>
      </c>
      <c r="L46" s="706"/>
      <c r="M46" s="706"/>
      <c r="N46" s="191" t="s">
        <v>610</v>
      </c>
      <c r="O46" s="818">
        <f t="shared" si="12"/>
        <v>40923</v>
      </c>
      <c r="P46" s="818">
        <v>40926</v>
      </c>
      <c r="Q46" s="819" t="s">
        <v>1551</v>
      </c>
      <c r="R46" s="312">
        <v>29</v>
      </c>
      <c r="S46" s="850">
        <v>23827</v>
      </c>
      <c r="T46" s="25">
        <f t="shared" si="13"/>
        <v>690983</v>
      </c>
      <c r="U46" s="459"/>
      <c r="V46" s="818"/>
      <c r="W46" s="850"/>
      <c r="X46" s="850"/>
      <c r="Y46" s="25">
        <f t="shared" si="14"/>
        <v>0</v>
      </c>
    </row>
    <row r="47" spans="1:25">
      <c r="A47" s="855">
        <f t="shared" ref="A47:A78" si="19">IF(B47&lt;&gt;"",A46+1,"")</f>
        <v>42</v>
      </c>
      <c r="B47" s="305" t="s">
        <v>1520</v>
      </c>
      <c r="C47" s="25">
        <f t="shared" ref="C47:C78" si="20">T47</f>
        <v>3511560</v>
      </c>
      <c r="D47" s="805">
        <f t="shared" si="18"/>
        <v>190700.37991020305</v>
      </c>
      <c r="E47" s="805">
        <f t="shared" si="18"/>
        <v>21343.31885190773</v>
      </c>
      <c r="F47" s="805">
        <f t="shared" si="18"/>
        <v>116405.21331321688</v>
      </c>
      <c r="G47" s="805">
        <f t="shared" si="18"/>
        <v>86252.340355915876</v>
      </c>
      <c r="H47" s="805">
        <f t="shared" si="18"/>
        <v>21583.497355170595</v>
      </c>
      <c r="I47" s="25">
        <f t="shared" ref="I47:I78" si="21">SUM(C47:H47)</f>
        <v>3947844.7497864142</v>
      </c>
      <c r="J47" s="805">
        <v>260</v>
      </c>
      <c r="K47" s="805">
        <f t="shared" ref="K47:K78" si="22">IF(J47&lt;&gt;"",I47/J47,"")</f>
        <v>15184.018268409285</v>
      </c>
      <c r="L47" s="706"/>
      <c r="M47" s="706"/>
      <c r="N47" s="194" t="s">
        <v>657</v>
      </c>
      <c r="O47" s="818">
        <f t="shared" ref="O47:O78" si="23">P47-3</f>
        <v>40923</v>
      </c>
      <c r="P47" s="818">
        <v>40926</v>
      </c>
      <c r="Q47" s="819" t="s">
        <v>1551</v>
      </c>
      <c r="R47" s="312">
        <v>195</v>
      </c>
      <c r="S47" s="850">
        <v>18008</v>
      </c>
      <c r="T47" s="25">
        <f t="shared" ref="T47:T78" si="24">ROUND(R47*S47,0)</f>
        <v>3511560</v>
      </c>
      <c r="U47" s="459"/>
      <c r="V47" s="818"/>
      <c r="W47" s="850"/>
      <c r="X47" s="850"/>
      <c r="Y47" s="25">
        <f t="shared" ref="Y47:Y78" si="25">W47*X47</f>
        <v>0</v>
      </c>
    </row>
    <row r="48" spans="1:25">
      <c r="A48" s="855">
        <f t="shared" si="19"/>
        <v>43</v>
      </c>
      <c r="B48" s="305" t="s">
        <v>1521</v>
      </c>
      <c r="C48" s="25">
        <f t="shared" si="20"/>
        <v>1076185</v>
      </c>
      <c r="D48" s="805">
        <f t="shared" si="18"/>
        <v>55009.724974097029</v>
      </c>
      <c r="E48" s="805">
        <f t="shared" si="18"/>
        <v>6156.7265918964604</v>
      </c>
      <c r="F48" s="805">
        <f t="shared" si="18"/>
        <v>33578.426917274104</v>
      </c>
      <c r="G48" s="805">
        <f t="shared" si="18"/>
        <v>24880.482794975731</v>
      </c>
      <c r="H48" s="805">
        <f t="shared" si="18"/>
        <v>6226.0088524530565</v>
      </c>
      <c r="I48" s="25">
        <f t="shared" si="21"/>
        <v>1202036.3701306961</v>
      </c>
      <c r="J48" s="805">
        <v>75</v>
      </c>
      <c r="K48" s="805">
        <f t="shared" si="22"/>
        <v>16027.151601742615</v>
      </c>
      <c r="L48" s="706"/>
      <c r="M48" s="706"/>
      <c r="N48" s="191" t="s">
        <v>1375</v>
      </c>
      <c r="O48" s="818">
        <f t="shared" si="23"/>
        <v>40923</v>
      </c>
      <c r="P48" s="818">
        <v>40926</v>
      </c>
      <c r="Q48" s="819" t="s">
        <v>1551</v>
      </c>
      <c r="R48" s="312">
        <v>55</v>
      </c>
      <c r="S48" s="850">
        <v>19567</v>
      </c>
      <c r="T48" s="25">
        <f t="shared" si="24"/>
        <v>1076185</v>
      </c>
      <c r="U48" s="459"/>
      <c r="V48" s="818"/>
      <c r="W48" s="850"/>
      <c r="X48" s="850"/>
      <c r="Y48" s="25">
        <f t="shared" si="25"/>
        <v>0</v>
      </c>
    </row>
    <row r="49" spans="1:25">
      <c r="A49" s="855">
        <f t="shared" si="19"/>
        <v>44</v>
      </c>
      <c r="B49" s="305" t="s">
        <v>1498</v>
      </c>
      <c r="C49" s="25">
        <f t="shared" si="20"/>
        <v>1840650</v>
      </c>
      <c r="D49" s="805">
        <f t="shared" si="18"/>
        <v>154027.22992747169</v>
      </c>
      <c r="E49" s="805">
        <f t="shared" si="18"/>
        <v>17238.834457310088</v>
      </c>
      <c r="F49" s="805">
        <f t="shared" si="18"/>
        <v>94019.595368367474</v>
      </c>
      <c r="G49" s="805">
        <f t="shared" si="18"/>
        <v>69665.351825932055</v>
      </c>
      <c r="H49" s="805">
        <f t="shared" si="18"/>
        <v>17432.824786868558</v>
      </c>
      <c r="I49" s="25">
        <f t="shared" si="21"/>
        <v>2193033.8363659498</v>
      </c>
      <c r="J49" s="805">
        <v>210</v>
      </c>
      <c r="K49" s="805">
        <f t="shared" si="22"/>
        <v>10443.018268409285</v>
      </c>
      <c r="L49" s="706"/>
      <c r="M49" s="706"/>
      <c r="N49" s="191" t="s">
        <v>652</v>
      </c>
      <c r="O49" s="818">
        <f t="shared" si="23"/>
        <v>40935</v>
      </c>
      <c r="P49" s="818">
        <v>40938</v>
      </c>
      <c r="Q49" s="819" t="s">
        <v>1553</v>
      </c>
      <c r="R49" s="312">
        <v>105</v>
      </c>
      <c r="S49" s="850">
        <v>17530</v>
      </c>
      <c r="T49" s="25">
        <f t="shared" si="24"/>
        <v>1840650</v>
      </c>
      <c r="U49" s="459"/>
      <c r="V49" s="818"/>
      <c r="W49" s="850"/>
      <c r="X49" s="850"/>
      <c r="Y49" s="25">
        <f t="shared" si="25"/>
        <v>0</v>
      </c>
    </row>
    <row r="50" spans="1:25">
      <c r="A50" s="855">
        <f t="shared" si="19"/>
        <v>45</v>
      </c>
      <c r="B50" s="305" t="s">
        <v>1557</v>
      </c>
      <c r="C50" s="25">
        <f t="shared" si="20"/>
        <v>534880</v>
      </c>
      <c r="D50" s="805">
        <f t="shared" si="18"/>
        <v>58677.03997237017</v>
      </c>
      <c r="E50" s="805">
        <f t="shared" si="18"/>
        <v>6567.1750313562243</v>
      </c>
      <c r="F50" s="805">
        <f t="shared" si="18"/>
        <v>35816.988711759041</v>
      </c>
      <c r="G50" s="805">
        <f t="shared" si="18"/>
        <v>26539.181647974114</v>
      </c>
      <c r="H50" s="805">
        <f t="shared" si="18"/>
        <v>6641.0761092832599</v>
      </c>
      <c r="I50" s="25">
        <f t="shared" si="21"/>
        <v>669121.46147274284</v>
      </c>
      <c r="J50" s="805">
        <v>80</v>
      </c>
      <c r="K50" s="805">
        <f t="shared" si="22"/>
        <v>8364.0182684092852</v>
      </c>
      <c r="L50" s="706"/>
      <c r="M50" s="706"/>
      <c r="N50" s="191" t="s">
        <v>619</v>
      </c>
      <c r="O50" s="818">
        <f t="shared" si="23"/>
        <v>40935</v>
      </c>
      <c r="P50" s="818">
        <v>40938</v>
      </c>
      <c r="Q50" s="819" t="s">
        <v>1553</v>
      </c>
      <c r="R50" s="312">
        <v>40</v>
      </c>
      <c r="S50" s="850">
        <v>13372</v>
      </c>
      <c r="T50" s="25">
        <f t="shared" si="24"/>
        <v>534880</v>
      </c>
      <c r="U50" s="459"/>
      <c r="V50" s="818"/>
      <c r="W50" s="850"/>
      <c r="X50" s="850"/>
      <c r="Y50" s="25">
        <f t="shared" si="25"/>
        <v>0</v>
      </c>
    </row>
    <row r="51" spans="1:25">
      <c r="A51" s="855">
        <f t="shared" si="19"/>
        <v>46</v>
      </c>
      <c r="B51" s="305" t="s">
        <v>1528</v>
      </c>
      <c r="C51" s="25">
        <f t="shared" si="20"/>
        <v>2564550</v>
      </c>
      <c r="D51" s="805">
        <f t="shared" si="18"/>
        <v>154027.22992747169</v>
      </c>
      <c r="E51" s="805">
        <f t="shared" si="18"/>
        <v>17238.834457310088</v>
      </c>
      <c r="F51" s="805">
        <f t="shared" si="18"/>
        <v>94019.595368367474</v>
      </c>
      <c r="G51" s="805">
        <f t="shared" si="18"/>
        <v>69665.351825932055</v>
      </c>
      <c r="H51" s="805">
        <f t="shared" si="18"/>
        <v>17432.824786868558</v>
      </c>
      <c r="I51" s="25">
        <f t="shared" si="21"/>
        <v>2916933.8363659498</v>
      </c>
      <c r="J51" s="805">
        <v>210</v>
      </c>
      <c r="K51" s="805">
        <f t="shared" si="22"/>
        <v>13890.161125552142</v>
      </c>
      <c r="L51" s="706"/>
      <c r="M51" s="706"/>
      <c r="N51" s="305" t="s">
        <v>1244</v>
      </c>
      <c r="O51" s="818">
        <f t="shared" si="23"/>
        <v>40935</v>
      </c>
      <c r="P51" s="818">
        <v>40938</v>
      </c>
      <c r="Q51" s="819" t="s">
        <v>1553</v>
      </c>
      <c r="R51" s="312">
        <v>150</v>
      </c>
      <c r="S51" s="850">
        <v>17097</v>
      </c>
      <c r="T51" s="25">
        <f t="shared" si="24"/>
        <v>2564550</v>
      </c>
      <c r="U51" s="459"/>
      <c r="V51" s="818"/>
      <c r="W51" s="850"/>
      <c r="X51" s="850"/>
      <c r="Y51" s="25">
        <f t="shared" si="25"/>
        <v>0</v>
      </c>
    </row>
    <row r="52" spans="1:25">
      <c r="A52" s="855">
        <f t="shared" si="19"/>
        <v>47</v>
      </c>
      <c r="B52" s="305" t="s">
        <v>1524</v>
      </c>
      <c r="C52" s="25">
        <f t="shared" si="20"/>
        <v>3759600</v>
      </c>
      <c r="D52" s="805">
        <f t="shared" si="18"/>
        <v>168696.48992056423</v>
      </c>
      <c r="E52" s="805">
        <f t="shared" si="18"/>
        <v>18880.628215149147</v>
      </c>
      <c r="F52" s="805">
        <f t="shared" si="18"/>
        <v>102973.84254630725</v>
      </c>
      <c r="G52" s="805">
        <f t="shared" si="18"/>
        <v>76300.147237925587</v>
      </c>
      <c r="H52" s="805">
        <f t="shared" si="18"/>
        <v>19093.093814189375</v>
      </c>
      <c r="I52" s="25">
        <f t="shared" si="21"/>
        <v>4145544.2017341359</v>
      </c>
      <c r="J52" s="805">
        <v>230</v>
      </c>
      <c r="K52" s="805">
        <f t="shared" si="22"/>
        <v>18024.105224931027</v>
      </c>
      <c r="L52" s="706"/>
      <c r="M52" s="706"/>
      <c r="N52" s="191" t="s">
        <v>638</v>
      </c>
      <c r="O52" s="818">
        <f t="shared" si="23"/>
        <v>40935</v>
      </c>
      <c r="P52" s="818">
        <v>40938</v>
      </c>
      <c r="Q52" s="819" t="s">
        <v>1553</v>
      </c>
      <c r="R52" s="312">
        <v>240</v>
      </c>
      <c r="S52" s="850">
        <v>15665</v>
      </c>
      <c r="T52" s="25">
        <f t="shared" si="24"/>
        <v>3759600</v>
      </c>
      <c r="U52" s="459"/>
      <c r="V52" s="818"/>
      <c r="W52" s="850"/>
      <c r="X52" s="850"/>
      <c r="Y52" s="25">
        <f t="shared" si="25"/>
        <v>0</v>
      </c>
    </row>
    <row r="53" spans="1:25">
      <c r="A53" s="855">
        <f t="shared" si="19"/>
        <v>48</v>
      </c>
      <c r="B53" s="305" t="s">
        <v>1518</v>
      </c>
      <c r="C53" s="25">
        <f t="shared" si="20"/>
        <v>5011212</v>
      </c>
      <c r="D53" s="805">
        <f t="shared" si="18"/>
        <v>227373.5298929344</v>
      </c>
      <c r="E53" s="805">
        <f t="shared" si="18"/>
        <v>25447.803246505369</v>
      </c>
      <c r="F53" s="805">
        <f t="shared" si="18"/>
        <v>138790.83125806629</v>
      </c>
      <c r="G53" s="805">
        <f t="shared" si="18"/>
        <v>102839.3288858997</v>
      </c>
      <c r="H53" s="805">
        <f t="shared" si="18"/>
        <v>25734.169923472633</v>
      </c>
      <c r="I53" s="25">
        <f t="shared" si="21"/>
        <v>5531397.6632068781</v>
      </c>
      <c r="J53" s="805">
        <v>310</v>
      </c>
      <c r="K53" s="805">
        <f t="shared" si="22"/>
        <v>17843.218268409284</v>
      </c>
      <c r="L53" s="706"/>
      <c r="M53" s="706"/>
      <c r="N53" s="305" t="s">
        <v>1371</v>
      </c>
      <c r="O53" s="818">
        <f t="shared" si="23"/>
        <v>40935</v>
      </c>
      <c r="P53" s="818">
        <v>40938</v>
      </c>
      <c r="Q53" s="819" t="s">
        <v>1553</v>
      </c>
      <c r="R53" s="312">
        <v>372</v>
      </c>
      <c r="S53" s="850">
        <v>13471</v>
      </c>
      <c r="T53" s="25">
        <f t="shared" si="24"/>
        <v>5011212</v>
      </c>
      <c r="U53" s="459"/>
      <c r="V53" s="818"/>
      <c r="W53" s="850"/>
      <c r="X53" s="850"/>
      <c r="Y53" s="25">
        <f t="shared" si="25"/>
        <v>0</v>
      </c>
    </row>
    <row r="54" spans="1:25">
      <c r="A54" s="855">
        <f t="shared" si="19"/>
        <v>49</v>
      </c>
      <c r="B54" s="305" t="s">
        <v>1526</v>
      </c>
      <c r="C54" s="25">
        <f t="shared" si="20"/>
        <v>6180000</v>
      </c>
      <c r="D54" s="805">
        <f t="shared" si="18"/>
        <v>271381.309872212</v>
      </c>
      <c r="E54" s="805">
        <f t="shared" si="18"/>
        <v>30373.18452002254</v>
      </c>
      <c r="F54" s="805">
        <f t="shared" si="18"/>
        <v>165653.57279188556</v>
      </c>
      <c r="G54" s="805">
        <f t="shared" si="18"/>
        <v>122743.71512188028</v>
      </c>
      <c r="H54" s="805">
        <f t="shared" si="18"/>
        <v>30714.977005435081</v>
      </c>
      <c r="I54" s="25">
        <f t="shared" si="21"/>
        <v>6800866.7593114357</v>
      </c>
      <c r="J54" s="805">
        <v>370</v>
      </c>
      <c r="K54" s="805">
        <f t="shared" si="22"/>
        <v>18380.720971111987</v>
      </c>
      <c r="L54" s="706"/>
      <c r="M54" s="706"/>
      <c r="N54" s="194" t="s">
        <v>673</v>
      </c>
      <c r="O54" s="818">
        <f t="shared" si="23"/>
        <v>40935</v>
      </c>
      <c r="P54" s="818">
        <v>40938</v>
      </c>
      <c r="Q54" s="819" t="s">
        <v>1553</v>
      </c>
      <c r="R54" s="312">
        <v>250</v>
      </c>
      <c r="S54" s="850">
        <v>24720</v>
      </c>
      <c r="T54" s="25">
        <f t="shared" si="24"/>
        <v>6180000</v>
      </c>
      <c r="U54" s="459"/>
      <c r="V54" s="818"/>
      <c r="W54" s="850"/>
      <c r="X54" s="850"/>
      <c r="Y54" s="25">
        <f t="shared" si="25"/>
        <v>0</v>
      </c>
    </row>
    <row r="55" spans="1:25">
      <c r="A55" s="855">
        <f t="shared" si="19"/>
        <v>50</v>
      </c>
      <c r="B55" s="305" t="s">
        <v>1500</v>
      </c>
      <c r="C55" s="25">
        <f t="shared" si="20"/>
        <v>1150800</v>
      </c>
      <c r="D55" s="805">
        <f t="shared" si="18"/>
        <v>126889.09894025048</v>
      </c>
      <c r="E55" s="805">
        <f t="shared" si="18"/>
        <v>14201.516005307836</v>
      </c>
      <c r="F55" s="805">
        <f t="shared" si="18"/>
        <v>77454.238089178922</v>
      </c>
      <c r="G55" s="805">
        <f t="shared" si="18"/>
        <v>57390.980313744025</v>
      </c>
      <c r="H55" s="805">
        <f t="shared" si="18"/>
        <v>14361.327086325051</v>
      </c>
      <c r="I55" s="25">
        <f t="shared" si="21"/>
        <v>1441097.1604348063</v>
      </c>
      <c r="J55" s="805">
        <v>173</v>
      </c>
      <c r="K55" s="805">
        <f t="shared" si="22"/>
        <v>8330.0413897965682</v>
      </c>
      <c r="L55" s="706"/>
      <c r="M55" s="706"/>
      <c r="N55" s="191" t="s">
        <v>1378</v>
      </c>
      <c r="O55" s="818">
        <f t="shared" si="23"/>
        <v>40935</v>
      </c>
      <c r="P55" s="818">
        <v>40938</v>
      </c>
      <c r="Q55" s="819" t="s">
        <v>1553</v>
      </c>
      <c r="R55" s="312">
        <v>100</v>
      </c>
      <c r="S55" s="850">
        <v>11508</v>
      </c>
      <c r="T55" s="25">
        <f t="shared" si="24"/>
        <v>1150800</v>
      </c>
      <c r="U55" s="459"/>
      <c r="V55" s="818"/>
      <c r="W55" s="850"/>
      <c r="X55" s="850"/>
      <c r="Y55" s="25">
        <f t="shared" si="25"/>
        <v>0</v>
      </c>
    </row>
    <row r="56" spans="1:25">
      <c r="A56" s="855">
        <f t="shared" si="19"/>
        <v>51</v>
      </c>
      <c r="B56" s="305" t="s">
        <v>1511</v>
      </c>
      <c r="C56" s="25">
        <f t="shared" si="20"/>
        <v>1202200</v>
      </c>
      <c r="D56" s="805">
        <f t="shared" ref="D56:H65" si="26">IF($J$192&lt;&gt;0,D$192/$J$192*$J56,0)</f>
        <v>110019.44994819406</v>
      </c>
      <c r="E56" s="805">
        <f t="shared" si="26"/>
        <v>12313.453183792921</v>
      </c>
      <c r="F56" s="805">
        <f t="shared" si="26"/>
        <v>67156.853834548208</v>
      </c>
      <c r="G56" s="805">
        <f t="shared" si="26"/>
        <v>49760.965589951462</v>
      </c>
      <c r="H56" s="805">
        <f t="shared" si="26"/>
        <v>12452.017704906113</v>
      </c>
      <c r="I56" s="25">
        <f t="shared" si="21"/>
        <v>1453902.7402613929</v>
      </c>
      <c r="J56" s="805">
        <v>150</v>
      </c>
      <c r="K56" s="805">
        <f t="shared" si="22"/>
        <v>9692.684935075953</v>
      </c>
      <c r="L56" s="706"/>
      <c r="M56" s="706"/>
      <c r="N56" s="191" t="s">
        <v>1377</v>
      </c>
      <c r="O56" s="818">
        <f t="shared" si="23"/>
        <v>40935</v>
      </c>
      <c r="P56" s="818">
        <v>40938</v>
      </c>
      <c r="Q56" s="819" t="s">
        <v>1553</v>
      </c>
      <c r="R56" s="312">
        <v>100</v>
      </c>
      <c r="S56" s="850">
        <v>12022</v>
      </c>
      <c r="T56" s="25">
        <f t="shared" si="24"/>
        <v>1202200</v>
      </c>
      <c r="U56" s="459"/>
      <c r="V56" s="818"/>
      <c r="W56" s="850"/>
      <c r="X56" s="850"/>
      <c r="Y56" s="25">
        <f t="shared" si="25"/>
        <v>0</v>
      </c>
    </row>
    <row r="57" spans="1:25">
      <c r="A57" s="855">
        <f t="shared" si="19"/>
        <v>52</v>
      </c>
      <c r="B57" s="305" t="s">
        <v>1521</v>
      </c>
      <c r="C57" s="25">
        <f t="shared" si="20"/>
        <v>2763000</v>
      </c>
      <c r="D57" s="805">
        <f t="shared" si="26"/>
        <v>154027.22992747169</v>
      </c>
      <c r="E57" s="805">
        <f t="shared" si="26"/>
        <v>17238.834457310088</v>
      </c>
      <c r="F57" s="805">
        <f t="shared" si="26"/>
        <v>94019.595368367474</v>
      </c>
      <c r="G57" s="805">
        <f t="shared" si="26"/>
        <v>69665.351825932055</v>
      </c>
      <c r="H57" s="805">
        <f t="shared" si="26"/>
        <v>17432.824786868558</v>
      </c>
      <c r="I57" s="25">
        <f t="shared" si="21"/>
        <v>3115383.8363659498</v>
      </c>
      <c r="J57" s="805">
        <v>210</v>
      </c>
      <c r="K57" s="805">
        <f t="shared" si="22"/>
        <v>14835.161125552142</v>
      </c>
      <c r="L57" s="706"/>
      <c r="M57" s="706"/>
      <c r="N57" s="191" t="s">
        <v>1260</v>
      </c>
      <c r="O57" s="818">
        <f t="shared" si="23"/>
        <v>40935</v>
      </c>
      <c r="P57" s="818">
        <v>40938</v>
      </c>
      <c r="Q57" s="819" t="s">
        <v>1553</v>
      </c>
      <c r="R57" s="312">
        <v>100</v>
      </c>
      <c r="S57" s="850">
        <v>27630</v>
      </c>
      <c r="T57" s="25">
        <f t="shared" si="24"/>
        <v>2763000</v>
      </c>
      <c r="U57" s="459"/>
      <c r="V57" s="818"/>
      <c r="W57" s="850"/>
      <c r="X57" s="850"/>
      <c r="Y57" s="25">
        <f t="shared" si="25"/>
        <v>0</v>
      </c>
    </row>
    <row r="58" spans="1:25">
      <c r="A58" s="855">
        <f t="shared" si="19"/>
        <v>53</v>
      </c>
      <c r="B58" s="305" t="s">
        <v>1518</v>
      </c>
      <c r="C58" s="25">
        <f t="shared" si="20"/>
        <v>3643780</v>
      </c>
      <c r="D58" s="805">
        <f t="shared" si="26"/>
        <v>183365.74991365676</v>
      </c>
      <c r="E58" s="805">
        <f t="shared" si="26"/>
        <v>20522.421972988202</v>
      </c>
      <c r="F58" s="805">
        <f t="shared" si="26"/>
        <v>111928.08972424699</v>
      </c>
      <c r="G58" s="805">
        <f t="shared" si="26"/>
        <v>82934.942649919103</v>
      </c>
      <c r="H58" s="805">
        <f t="shared" si="26"/>
        <v>20753.362841510188</v>
      </c>
      <c r="I58" s="25">
        <f t="shared" si="21"/>
        <v>4063284.567102321</v>
      </c>
      <c r="J58" s="805">
        <v>250</v>
      </c>
      <c r="K58" s="805">
        <f t="shared" si="22"/>
        <v>16253.138268409284</v>
      </c>
      <c r="L58" s="706"/>
      <c r="M58" s="706"/>
      <c r="N58" s="194" t="s">
        <v>663</v>
      </c>
      <c r="O58" s="818">
        <f t="shared" si="23"/>
        <v>40935</v>
      </c>
      <c r="P58" s="818">
        <v>40938</v>
      </c>
      <c r="Q58" s="819" t="s">
        <v>1553</v>
      </c>
      <c r="R58" s="312">
        <v>170</v>
      </c>
      <c r="S58" s="850">
        <v>21434</v>
      </c>
      <c r="T58" s="25">
        <f t="shared" si="24"/>
        <v>3643780</v>
      </c>
      <c r="U58" s="459"/>
      <c r="V58" s="818"/>
      <c r="W58" s="850"/>
      <c r="X58" s="850"/>
      <c r="Y58" s="25">
        <f t="shared" si="25"/>
        <v>0</v>
      </c>
    </row>
    <row r="59" spans="1:25">
      <c r="A59" s="855">
        <f t="shared" si="19"/>
        <v>54</v>
      </c>
      <c r="B59" s="305" t="s">
        <v>1500</v>
      </c>
      <c r="C59" s="25">
        <f t="shared" si="20"/>
        <v>1369690</v>
      </c>
      <c r="D59" s="805">
        <f t="shared" si="26"/>
        <v>95350.189955101523</v>
      </c>
      <c r="E59" s="805">
        <f t="shared" si="26"/>
        <v>10671.659425953865</v>
      </c>
      <c r="F59" s="805">
        <f t="shared" si="26"/>
        <v>58202.606656608441</v>
      </c>
      <c r="G59" s="805">
        <f t="shared" si="26"/>
        <v>43126.170177957938</v>
      </c>
      <c r="H59" s="805">
        <f t="shared" si="26"/>
        <v>10791.748677585298</v>
      </c>
      <c r="I59" s="25">
        <f t="shared" si="21"/>
        <v>1587832.3748932071</v>
      </c>
      <c r="J59" s="805">
        <v>130</v>
      </c>
      <c r="K59" s="805">
        <f t="shared" si="22"/>
        <v>12214.095191486209</v>
      </c>
      <c r="L59" s="706"/>
      <c r="M59" s="706"/>
      <c r="N59" s="191" t="s">
        <v>1375</v>
      </c>
      <c r="O59" s="818">
        <f t="shared" si="23"/>
        <v>40936</v>
      </c>
      <c r="P59" s="818">
        <v>40939</v>
      </c>
      <c r="Q59" s="819" t="s">
        <v>1554</v>
      </c>
      <c r="R59" s="312">
        <v>70</v>
      </c>
      <c r="S59" s="850">
        <v>19567</v>
      </c>
      <c r="T59" s="25">
        <f t="shared" si="24"/>
        <v>1369690</v>
      </c>
      <c r="U59" s="459"/>
      <c r="V59" s="818"/>
      <c r="W59" s="850"/>
      <c r="X59" s="850"/>
      <c r="Y59" s="25">
        <f t="shared" si="25"/>
        <v>0</v>
      </c>
    </row>
    <row r="60" spans="1:25">
      <c r="A60" s="855">
        <f t="shared" si="19"/>
        <v>55</v>
      </c>
      <c r="B60" s="305" t="s">
        <v>1558</v>
      </c>
      <c r="C60" s="25">
        <f t="shared" si="20"/>
        <v>162896</v>
      </c>
      <c r="D60" s="805">
        <f t="shared" si="26"/>
        <v>8801.5559958555241</v>
      </c>
      <c r="E60" s="805">
        <f t="shared" si="26"/>
        <v>985.07625470343373</v>
      </c>
      <c r="F60" s="805">
        <f t="shared" si="26"/>
        <v>5372.5483067638561</v>
      </c>
      <c r="G60" s="805">
        <f t="shared" si="26"/>
        <v>3980.8772471961174</v>
      </c>
      <c r="H60" s="805">
        <f t="shared" si="26"/>
        <v>996.16141639248906</v>
      </c>
      <c r="I60" s="25">
        <f t="shared" si="21"/>
        <v>183032.21922091141</v>
      </c>
      <c r="J60" s="805">
        <v>12</v>
      </c>
      <c r="K60" s="805">
        <f t="shared" si="22"/>
        <v>15252.684935075951</v>
      </c>
      <c r="L60" s="706"/>
      <c r="M60" s="706"/>
      <c r="N60" s="191" t="s">
        <v>1373</v>
      </c>
      <c r="O60" s="818">
        <f t="shared" si="23"/>
        <v>40936</v>
      </c>
      <c r="P60" s="818">
        <v>40939</v>
      </c>
      <c r="Q60" s="819" t="s">
        <v>1554</v>
      </c>
      <c r="R60" s="312">
        <v>8</v>
      </c>
      <c r="S60" s="850">
        <v>20362</v>
      </c>
      <c r="T60" s="25">
        <f t="shared" si="24"/>
        <v>162896</v>
      </c>
      <c r="U60" s="459"/>
      <c r="V60" s="818"/>
      <c r="W60" s="850"/>
      <c r="X60" s="850"/>
      <c r="Y60" s="25">
        <f t="shared" si="25"/>
        <v>0</v>
      </c>
    </row>
    <row r="61" spans="1:25">
      <c r="A61" s="855">
        <f t="shared" si="19"/>
        <v>56</v>
      </c>
      <c r="B61" s="305" t="s">
        <v>1552</v>
      </c>
      <c r="C61" s="25">
        <f t="shared" si="20"/>
        <v>2072694</v>
      </c>
      <c r="D61" s="805">
        <f t="shared" si="26"/>
        <v>102684.81995164779</v>
      </c>
      <c r="E61" s="805">
        <f t="shared" si="26"/>
        <v>11492.556304873393</v>
      </c>
      <c r="F61" s="805">
        <f t="shared" si="26"/>
        <v>62679.730245578321</v>
      </c>
      <c r="G61" s="805">
        <f t="shared" si="26"/>
        <v>46443.567883954704</v>
      </c>
      <c r="H61" s="805">
        <f t="shared" si="26"/>
        <v>11621.883191245706</v>
      </c>
      <c r="I61" s="25">
        <f t="shared" si="21"/>
        <v>2307616.5575772999</v>
      </c>
      <c r="J61" s="805">
        <v>140</v>
      </c>
      <c r="K61" s="805">
        <f t="shared" si="22"/>
        <v>16482.975411266427</v>
      </c>
      <c r="L61" s="706"/>
      <c r="M61" s="706"/>
      <c r="N61" s="194" t="s">
        <v>660</v>
      </c>
      <c r="O61" s="818">
        <f t="shared" si="23"/>
        <v>40936</v>
      </c>
      <c r="P61" s="818">
        <v>40939</v>
      </c>
      <c r="Q61" s="819" t="s">
        <v>1554</v>
      </c>
      <c r="R61" s="312">
        <v>78</v>
      </c>
      <c r="S61" s="850">
        <v>26573</v>
      </c>
      <c r="T61" s="25">
        <f t="shared" si="24"/>
        <v>2072694</v>
      </c>
      <c r="U61" s="459"/>
      <c r="V61" s="818"/>
      <c r="W61" s="850"/>
      <c r="X61" s="850"/>
      <c r="Y61" s="25">
        <f t="shared" si="25"/>
        <v>0</v>
      </c>
    </row>
    <row r="62" spans="1:25">
      <c r="A62" s="855">
        <f t="shared" si="19"/>
        <v>57</v>
      </c>
      <c r="B62" s="305" t="s">
        <v>1518</v>
      </c>
      <c r="C62" s="25">
        <f t="shared" si="20"/>
        <v>3215100</v>
      </c>
      <c r="D62" s="805">
        <f t="shared" si="26"/>
        <v>132023.33993783288</v>
      </c>
      <c r="E62" s="805">
        <f t="shared" si="26"/>
        <v>14776.143820551506</v>
      </c>
      <c r="F62" s="805">
        <f t="shared" si="26"/>
        <v>80588.224601457841</v>
      </c>
      <c r="G62" s="805">
        <f t="shared" si="26"/>
        <v>59713.158707941759</v>
      </c>
      <c r="H62" s="805">
        <f t="shared" si="26"/>
        <v>14942.421245887335</v>
      </c>
      <c r="I62" s="25">
        <f t="shared" si="21"/>
        <v>3517143.2883136715</v>
      </c>
      <c r="J62" s="805">
        <v>180</v>
      </c>
      <c r="K62" s="805">
        <f t="shared" si="22"/>
        <v>19539.684935075951</v>
      </c>
      <c r="L62" s="706"/>
      <c r="M62" s="706"/>
      <c r="N62" s="194" t="s">
        <v>663</v>
      </c>
      <c r="O62" s="818">
        <f t="shared" si="23"/>
        <v>40936</v>
      </c>
      <c r="P62" s="818">
        <v>40939</v>
      </c>
      <c r="Q62" s="819" t="s">
        <v>1554</v>
      </c>
      <c r="R62" s="312">
        <v>150</v>
      </c>
      <c r="S62" s="850">
        <v>21434</v>
      </c>
      <c r="T62" s="25">
        <f t="shared" si="24"/>
        <v>3215100</v>
      </c>
      <c r="U62" s="459"/>
      <c r="V62" s="818"/>
      <c r="W62" s="850"/>
      <c r="X62" s="850"/>
      <c r="Y62" s="25">
        <f t="shared" si="25"/>
        <v>0</v>
      </c>
    </row>
    <row r="63" spans="1:25">
      <c r="A63" s="855">
        <f t="shared" si="19"/>
        <v>58</v>
      </c>
      <c r="B63" s="305" t="s">
        <v>1519</v>
      </c>
      <c r="C63" s="25">
        <f t="shared" si="20"/>
        <v>5160400</v>
      </c>
      <c r="D63" s="805">
        <f t="shared" si="26"/>
        <v>227373.5298929344</v>
      </c>
      <c r="E63" s="805">
        <f t="shared" si="26"/>
        <v>25447.803246505369</v>
      </c>
      <c r="F63" s="805">
        <f t="shared" si="26"/>
        <v>138790.83125806629</v>
      </c>
      <c r="G63" s="805">
        <f t="shared" si="26"/>
        <v>102839.3288858997</v>
      </c>
      <c r="H63" s="805">
        <f t="shared" si="26"/>
        <v>25734.169923472633</v>
      </c>
      <c r="I63" s="25">
        <f t="shared" si="21"/>
        <v>5680585.6632068781</v>
      </c>
      <c r="J63" s="805">
        <v>310</v>
      </c>
      <c r="K63" s="805">
        <f t="shared" si="22"/>
        <v>18324.469881312511</v>
      </c>
      <c r="L63" s="706"/>
      <c r="M63" s="706"/>
      <c r="N63" s="191" t="s">
        <v>1256</v>
      </c>
      <c r="O63" s="818">
        <f t="shared" si="23"/>
        <v>40936</v>
      </c>
      <c r="P63" s="818">
        <v>40939</v>
      </c>
      <c r="Q63" s="819" t="s">
        <v>1554</v>
      </c>
      <c r="R63" s="312">
        <v>200</v>
      </c>
      <c r="S63" s="850">
        <v>25802</v>
      </c>
      <c r="T63" s="25">
        <f t="shared" si="24"/>
        <v>5160400</v>
      </c>
      <c r="U63" s="459"/>
      <c r="V63" s="818"/>
      <c r="W63" s="850"/>
      <c r="X63" s="850"/>
      <c r="Y63" s="25">
        <f t="shared" si="25"/>
        <v>0</v>
      </c>
    </row>
    <row r="64" spans="1:25">
      <c r="A64" s="855">
        <f t="shared" si="19"/>
        <v>59</v>
      </c>
      <c r="B64" s="305" t="s">
        <v>1528</v>
      </c>
      <c r="C64" s="25">
        <f t="shared" si="20"/>
        <v>1337000</v>
      </c>
      <c r="D64" s="805">
        <f t="shared" si="26"/>
        <v>117354.07994474034</v>
      </c>
      <c r="E64" s="805">
        <f t="shared" si="26"/>
        <v>13134.350062712449</v>
      </c>
      <c r="F64" s="805">
        <f t="shared" si="26"/>
        <v>71633.977423518081</v>
      </c>
      <c r="G64" s="805">
        <f t="shared" si="26"/>
        <v>53078.363295948227</v>
      </c>
      <c r="H64" s="805">
        <f t="shared" si="26"/>
        <v>13282.15221856652</v>
      </c>
      <c r="I64" s="25">
        <f t="shared" si="21"/>
        <v>1605482.9229454857</v>
      </c>
      <c r="J64" s="805">
        <v>160</v>
      </c>
      <c r="K64" s="805">
        <f t="shared" si="22"/>
        <v>10034.268268409285</v>
      </c>
      <c r="L64" s="706"/>
      <c r="M64" s="706"/>
      <c r="N64" s="194" t="s">
        <v>676</v>
      </c>
      <c r="O64" s="818">
        <f t="shared" si="23"/>
        <v>40936</v>
      </c>
      <c r="P64" s="818">
        <v>40939</v>
      </c>
      <c r="Q64" s="819" t="s">
        <v>1554</v>
      </c>
      <c r="R64" s="312">
        <v>100</v>
      </c>
      <c r="S64" s="850">
        <v>13370</v>
      </c>
      <c r="T64" s="25">
        <f t="shared" si="24"/>
        <v>1337000</v>
      </c>
      <c r="U64" s="459"/>
      <c r="V64" s="818"/>
      <c r="W64" s="850"/>
      <c r="X64" s="850"/>
      <c r="Y64" s="25">
        <f t="shared" si="25"/>
        <v>0</v>
      </c>
    </row>
    <row r="65" spans="1:25">
      <c r="A65" s="855">
        <f t="shared" si="19"/>
        <v>60</v>
      </c>
      <c r="B65" s="305" t="s">
        <v>1524</v>
      </c>
      <c r="C65" s="25">
        <f t="shared" si="20"/>
        <v>4064190</v>
      </c>
      <c r="D65" s="805">
        <f t="shared" si="26"/>
        <v>198035.0099067493</v>
      </c>
      <c r="E65" s="805">
        <f t="shared" si="26"/>
        <v>22164.215730827258</v>
      </c>
      <c r="F65" s="805">
        <f t="shared" si="26"/>
        <v>120882.33690218677</v>
      </c>
      <c r="G65" s="805">
        <f t="shared" si="26"/>
        <v>89569.738061912634</v>
      </c>
      <c r="H65" s="805">
        <f t="shared" si="26"/>
        <v>22413.631868831002</v>
      </c>
      <c r="I65" s="25">
        <f t="shared" si="21"/>
        <v>4517254.932470507</v>
      </c>
      <c r="J65" s="805">
        <v>270</v>
      </c>
      <c r="K65" s="805">
        <f t="shared" si="22"/>
        <v>16730.573823964842</v>
      </c>
      <c r="L65" s="706"/>
      <c r="M65" s="706"/>
      <c r="N65" s="191" t="s">
        <v>651</v>
      </c>
      <c r="O65" s="818">
        <f t="shared" si="23"/>
        <v>40936</v>
      </c>
      <c r="P65" s="818">
        <v>40939</v>
      </c>
      <c r="Q65" s="819" t="s">
        <v>1554</v>
      </c>
      <c r="R65" s="312">
        <v>195</v>
      </c>
      <c r="S65" s="850">
        <v>20842</v>
      </c>
      <c r="T65" s="25">
        <f t="shared" si="24"/>
        <v>4064190</v>
      </c>
      <c r="U65" s="459"/>
      <c r="V65" s="818"/>
      <c r="W65" s="850"/>
      <c r="X65" s="850"/>
      <c r="Y65" s="25">
        <f t="shared" si="25"/>
        <v>0</v>
      </c>
    </row>
    <row r="66" spans="1:25">
      <c r="A66" s="855">
        <f t="shared" si="19"/>
        <v>61</v>
      </c>
      <c r="B66" s="305" t="s">
        <v>1518</v>
      </c>
      <c r="C66" s="25">
        <f t="shared" si="20"/>
        <v>2233881</v>
      </c>
      <c r="D66" s="805">
        <f t="shared" ref="D66:H75" si="27">IF($J$192&lt;&gt;0,D$192/$J$192*$J66,0)</f>
        <v>110752.91294784869</v>
      </c>
      <c r="E66" s="805">
        <f t="shared" si="27"/>
        <v>12395.542871684875</v>
      </c>
      <c r="F66" s="805">
        <f t="shared" si="27"/>
        <v>67604.566193445193</v>
      </c>
      <c r="G66" s="805">
        <f t="shared" si="27"/>
        <v>50092.705360551139</v>
      </c>
      <c r="H66" s="805">
        <f t="shared" si="27"/>
        <v>12535.031156272154</v>
      </c>
      <c r="I66" s="25">
        <f t="shared" si="21"/>
        <v>2487261.7585298023</v>
      </c>
      <c r="J66" s="805">
        <v>151</v>
      </c>
      <c r="K66" s="805">
        <f t="shared" si="22"/>
        <v>16471.932175694055</v>
      </c>
      <c r="L66" s="706"/>
      <c r="M66" s="706"/>
      <c r="N66" s="305" t="s">
        <v>1370</v>
      </c>
      <c r="O66" s="818">
        <f t="shared" si="23"/>
        <v>40936</v>
      </c>
      <c r="P66" s="818">
        <v>40939</v>
      </c>
      <c r="Q66" s="819" t="s">
        <v>1554</v>
      </c>
      <c r="R66" s="312">
        <v>183</v>
      </c>
      <c r="S66" s="850">
        <v>12207</v>
      </c>
      <c r="T66" s="25">
        <f t="shared" si="24"/>
        <v>2233881</v>
      </c>
      <c r="U66" s="459"/>
      <c r="V66" s="818"/>
      <c r="W66" s="850"/>
      <c r="X66" s="850"/>
      <c r="Y66" s="25">
        <f t="shared" si="25"/>
        <v>0</v>
      </c>
    </row>
    <row r="67" spans="1:25">
      <c r="A67" s="855">
        <f t="shared" si="19"/>
        <v>62</v>
      </c>
      <c r="B67" s="305" t="s">
        <v>1526</v>
      </c>
      <c r="C67" s="25">
        <f t="shared" si="20"/>
        <v>1041250</v>
      </c>
      <c r="D67" s="805">
        <f t="shared" si="27"/>
        <v>44007.779979277628</v>
      </c>
      <c r="E67" s="805">
        <f t="shared" si="27"/>
        <v>4925.3812735171687</v>
      </c>
      <c r="F67" s="805">
        <f t="shared" si="27"/>
        <v>26862.74153381928</v>
      </c>
      <c r="G67" s="805">
        <f t="shared" si="27"/>
        <v>19904.386235980586</v>
      </c>
      <c r="H67" s="805">
        <f t="shared" si="27"/>
        <v>4980.8070819624454</v>
      </c>
      <c r="I67" s="25">
        <f t="shared" si="21"/>
        <v>1141931.0961045572</v>
      </c>
      <c r="J67" s="805">
        <v>60</v>
      </c>
      <c r="K67" s="805">
        <f t="shared" si="22"/>
        <v>19032.184935075951</v>
      </c>
      <c r="L67" s="706"/>
      <c r="M67" s="706"/>
      <c r="N67" s="191" t="s">
        <v>617</v>
      </c>
      <c r="O67" s="818">
        <f t="shared" si="23"/>
        <v>40936</v>
      </c>
      <c r="P67" s="818">
        <v>40939</v>
      </c>
      <c r="Q67" s="819" t="s">
        <v>1554</v>
      </c>
      <c r="R67" s="312">
        <v>70</v>
      </c>
      <c r="S67" s="850">
        <v>14875</v>
      </c>
      <c r="T67" s="25">
        <f t="shared" si="24"/>
        <v>1041250</v>
      </c>
      <c r="U67" s="459"/>
      <c r="V67" s="818"/>
      <c r="W67" s="850"/>
      <c r="X67" s="850"/>
      <c r="Y67" s="25">
        <f t="shared" si="25"/>
        <v>0</v>
      </c>
    </row>
    <row r="68" spans="1:25">
      <c r="A68" s="855">
        <f t="shared" si="19"/>
        <v>63</v>
      </c>
      <c r="B68" s="305" t="s">
        <v>1500</v>
      </c>
      <c r="C68" s="25">
        <f t="shared" si="20"/>
        <v>1565360</v>
      </c>
      <c r="D68" s="805">
        <f t="shared" si="27"/>
        <v>110019.44994819406</v>
      </c>
      <c r="E68" s="805">
        <f t="shared" si="27"/>
        <v>12313.453183792921</v>
      </c>
      <c r="F68" s="805">
        <f t="shared" si="27"/>
        <v>67156.853834548208</v>
      </c>
      <c r="G68" s="805">
        <f t="shared" si="27"/>
        <v>49760.965589951462</v>
      </c>
      <c r="H68" s="805">
        <f t="shared" si="27"/>
        <v>12452.017704906113</v>
      </c>
      <c r="I68" s="25">
        <f t="shared" si="21"/>
        <v>1817062.7402613929</v>
      </c>
      <c r="J68" s="805">
        <v>150</v>
      </c>
      <c r="K68" s="805">
        <f t="shared" si="22"/>
        <v>12113.751601742619</v>
      </c>
      <c r="L68" s="706"/>
      <c r="M68" s="706"/>
      <c r="N68" s="191" t="s">
        <v>1375</v>
      </c>
      <c r="O68" s="818">
        <f t="shared" si="23"/>
        <v>40936</v>
      </c>
      <c r="P68" s="818">
        <v>40939</v>
      </c>
      <c r="Q68" s="819" t="s">
        <v>1554</v>
      </c>
      <c r="R68" s="312">
        <v>80</v>
      </c>
      <c r="S68" s="850">
        <v>19567</v>
      </c>
      <c r="T68" s="25">
        <f t="shared" si="24"/>
        <v>1565360</v>
      </c>
      <c r="U68" s="459"/>
      <c r="V68" s="818"/>
      <c r="W68" s="850"/>
      <c r="X68" s="850"/>
      <c r="Y68" s="25">
        <f t="shared" si="25"/>
        <v>0</v>
      </c>
    </row>
    <row r="69" spans="1:25">
      <c r="A69" s="855">
        <f t="shared" si="19"/>
        <v>64</v>
      </c>
      <c r="B69" s="305" t="s">
        <v>1236</v>
      </c>
      <c r="C69" s="25">
        <f t="shared" si="20"/>
        <v>10317033</v>
      </c>
      <c r="D69" s="805">
        <f t="shared" si="27"/>
        <v>440077.79979277623</v>
      </c>
      <c r="E69" s="805">
        <f t="shared" si="27"/>
        <v>49253.812735171683</v>
      </c>
      <c r="F69" s="805">
        <f t="shared" si="27"/>
        <v>268627.41533819283</v>
      </c>
      <c r="G69" s="805">
        <f t="shared" si="27"/>
        <v>199043.86235980585</v>
      </c>
      <c r="H69" s="805">
        <f t="shared" si="27"/>
        <v>49808.070819624452</v>
      </c>
      <c r="I69" s="25">
        <f t="shared" si="21"/>
        <v>11323843.961045569</v>
      </c>
      <c r="J69" s="805">
        <v>600</v>
      </c>
      <c r="K69" s="805">
        <f t="shared" si="22"/>
        <v>18873.07326840928</v>
      </c>
      <c r="L69" s="706"/>
      <c r="M69" s="706"/>
      <c r="N69" s="191" t="s">
        <v>637</v>
      </c>
      <c r="O69" s="818">
        <f t="shared" si="23"/>
        <v>40943</v>
      </c>
      <c r="P69" s="818">
        <v>40946</v>
      </c>
      <c r="Q69" s="819" t="s">
        <v>933</v>
      </c>
      <c r="R69" s="312">
        <v>503</v>
      </c>
      <c r="S69" s="850">
        <v>20511</v>
      </c>
      <c r="T69" s="25">
        <f t="shared" si="24"/>
        <v>10317033</v>
      </c>
      <c r="U69" s="459"/>
      <c r="V69" s="818"/>
      <c r="W69" s="850"/>
      <c r="X69" s="850"/>
      <c r="Y69" s="25">
        <f t="shared" si="25"/>
        <v>0</v>
      </c>
    </row>
    <row r="70" spans="1:25">
      <c r="A70" s="855">
        <f t="shared" si="19"/>
        <v>65</v>
      </c>
      <c r="B70" s="305" t="s">
        <v>1208</v>
      </c>
      <c r="C70" s="25">
        <f t="shared" si="20"/>
        <v>2176600</v>
      </c>
      <c r="D70" s="805">
        <f t="shared" si="27"/>
        <v>146692.59993092541</v>
      </c>
      <c r="E70" s="805">
        <f t="shared" si="27"/>
        <v>16417.93757839056</v>
      </c>
      <c r="F70" s="805">
        <f t="shared" si="27"/>
        <v>89542.471779397601</v>
      </c>
      <c r="G70" s="805">
        <f t="shared" si="27"/>
        <v>66347.954119935283</v>
      </c>
      <c r="H70" s="805">
        <f t="shared" si="27"/>
        <v>16602.690273208151</v>
      </c>
      <c r="I70" s="25">
        <f t="shared" si="21"/>
        <v>2512203.6536818566</v>
      </c>
      <c r="J70" s="805">
        <v>200</v>
      </c>
      <c r="K70" s="805">
        <f t="shared" si="22"/>
        <v>12561.018268409283</v>
      </c>
      <c r="L70" s="706"/>
      <c r="M70" s="706"/>
      <c r="N70" s="191" t="s">
        <v>1367</v>
      </c>
      <c r="O70" s="818">
        <f t="shared" si="23"/>
        <v>40943</v>
      </c>
      <c r="P70" s="818">
        <v>40946</v>
      </c>
      <c r="Q70" s="819" t="s">
        <v>933</v>
      </c>
      <c r="R70" s="312">
        <v>100</v>
      </c>
      <c r="S70" s="850">
        <v>21766</v>
      </c>
      <c r="T70" s="25">
        <f t="shared" si="24"/>
        <v>2176600</v>
      </c>
      <c r="U70" s="459"/>
      <c r="V70" s="818"/>
      <c r="W70" s="850"/>
      <c r="X70" s="850"/>
      <c r="Y70" s="25">
        <f t="shared" si="25"/>
        <v>0</v>
      </c>
    </row>
    <row r="71" spans="1:25">
      <c r="A71" s="855">
        <f t="shared" si="19"/>
        <v>66</v>
      </c>
      <c r="B71" s="305" t="s">
        <v>1235</v>
      </c>
      <c r="C71" s="25">
        <f t="shared" si="20"/>
        <v>6076500</v>
      </c>
      <c r="D71" s="805">
        <f t="shared" si="27"/>
        <v>220038.89989638812</v>
      </c>
      <c r="E71" s="805">
        <f t="shared" si="27"/>
        <v>24626.906367585842</v>
      </c>
      <c r="F71" s="805">
        <f t="shared" si="27"/>
        <v>134313.70766909642</v>
      </c>
      <c r="G71" s="805">
        <f t="shared" si="27"/>
        <v>99521.931179902924</v>
      </c>
      <c r="H71" s="805">
        <f t="shared" si="27"/>
        <v>24904.035409812226</v>
      </c>
      <c r="I71" s="25">
        <f t="shared" si="21"/>
        <v>6579905.4805227844</v>
      </c>
      <c r="J71" s="805">
        <v>300</v>
      </c>
      <c r="K71" s="805">
        <f t="shared" si="22"/>
        <v>21933.01826840928</v>
      </c>
      <c r="L71" s="706"/>
      <c r="M71" s="706"/>
      <c r="N71" s="191" t="s">
        <v>1253</v>
      </c>
      <c r="O71" s="818">
        <f t="shared" si="23"/>
        <v>40943</v>
      </c>
      <c r="P71" s="818">
        <v>40946</v>
      </c>
      <c r="Q71" s="819" t="s">
        <v>933</v>
      </c>
      <c r="R71" s="312">
        <v>300</v>
      </c>
      <c r="S71" s="850">
        <v>20255</v>
      </c>
      <c r="T71" s="25">
        <f t="shared" si="24"/>
        <v>6076500</v>
      </c>
      <c r="U71" s="459"/>
      <c r="V71" s="818"/>
      <c r="W71" s="850"/>
      <c r="X71" s="850"/>
      <c r="Y71" s="25">
        <f t="shared" si="25"/>
        <v>0</v>
      </c>
    </row>
    <row r="72" spans="1:25">
      <c r="A72" s="855">
        <f t="shared" si="19"/>
        <v>67</v>
      </c>
      <c r="B72" s="305" t="s">
        <v>934</v>
      </c>
      <c r="C72" s="25">
        <f t="shared" si="20"/>
        <v>175360</v>
      </c>
      <c r="D72" s="805">
        <f t="shared" si="27"/>
        <v>660116.69968916441</v>
      </c>
      <c r="E72" s="805">
        <f t="shared" si="27"/>
        <v>73880.719102757532</v>
      </c>
      <c r="F72" s="805">
        <f t="shared" si="27"/>
        <v>402941.12300728919</v>
      </c>
      <c r="G72" s="805">
        <f t="shared" si="27"/>
        <v>298565.79353970877</v>
      </c>
      <c r="H72" s="805">
        <f t="shared" si="27"/>
        <v>74712.106229436686</v>
      </c>
      <c r="I72" s="25">
        <f t="shared" si="21"/>
        <v>1685576.4415683565</v>
      </c>
      <c r="J72" s="805">
        <v>900</v>
      </c>
      <c r="K72" s="805">
        <f t="shared" si="22"/>
        <v>1872.8627128537294</v>
      </c>
      <c r="L72" s="706"/>
      <c r="M72" s="706"/>
      <c r="N72" s="305" t="s">
        <v>1368</v>
      </c>
      <c r="O72" s="818">
        <f t="shared" si="23"/>
        <v>40943</v>
      </c>
      <c r="P72" s="818">
        <v>40946</v>
      </c>
      <c r="Q72" s="819" t="s">
        <v>933</v>
      </c>
      <c r="R72" s="312">
        <v>20</v>
      </c>
      <c r="S72" s="850">
        <v>8768</v>
      </c>
      <c r="T72" s="25">
        <f t="shared" si="24"/>
        <v>175360</v>
      </c>
      <c r="U72" s="459"/>
      <c r="V72" s="818"/>
      <c r="W72" s="850"/>
      <c r="X72" s="850"/>
      <c r="Y72" s="25">
        <f t="shared" si="25"/>
        <v>0</v>
      </c>
    </row>
    <row r="73" spans="1:25">
      <c r="A73" s="855">
        <f t="shared" si="19"/>
        <v>68</v>
      </c>
      <c r="B73" s="305" t="s">
        <v>935</v>
      </c>
      <c r="C73" s="25">
        <f t="shared" si="20"/>
        <v>175360</v>
      </c>
      <c r="D73" s="805">
        <f t="shared" si="27"/>
        <v>660116.69968916441</v>
      </c>
      <c r="E73" s="805">
        <f t="shared" si="27"/>
        <v>73880.719102757532</v>
      </c>
      <c r="F73" s="805">
        <f t="shared" si="27"/>
        <v>402941.12300728919</v>
      </c>
      <c r="G73" s="805">
        <f t="shared" si="27"/>
        <v>298565.79353970877</v>
      </c>
      <c r="H73" s="805">
        <f t="shared" si="27"/>
        <v>74712.106229436686</v>
      </c>
      <c r="I73" s="25">
        <f t="shared" si="21"/>
        <v>1685576.4415683565</v>
      </c>
      <c r="J73" s="805">
        <v>900</v>
      </c>
      <c r="K73" s="805">
        <f t="shared" si="22"/>
        <v>1872.8627128537294</v>
      </c>
      <c r="L73" s="706"/>
      <c r="M73" s="706"/>
      <c r="N73" s="305" t="s">
        <v>1368</v>
      </c>
      <c r="O73" s="818">
        <f t="shared" si="23"/>
        <v>40943</v>
      </c>
      <c r="P73" s="818">
        <v>40946</v>
      </c>
      <c r="Q73" s="819" t="s">
        <v>933</v>
      </c>
      <c r="R73" s="312">
        <v>20</v>
      </c>
      <c r="S73" s="850">
        <v>8768</v>
      </c>
      <c r="T73" s="25">
        <f t="shared" si="24"/>
        <v>175360</v>
      </c>
      <c r="U73" s="459"/>
      <c r="V73" s="818"/>
      <c r="W73" s="850"/>
      <c r="X73" s="850"/>
      <c r="Y73" s="25">
        <f t="shared" si="25"/>
        <v>0</v>
      </c>
    </row>
    <row r="74" spans="1:25">
      <c r="A74" s="855">
        <f t="shared" si="19"/>
        <v>69</v>
      </c>
      <c r="B74" s="305" t="s">
        <v>936</v>
      </c>
      <c r="C74" s="25">
        <f t="shared" si="20"/>
        <v>2808260</v>
      </c>
      <c r="D74" s="805">
        <f t="shared" si="27"/>
        <v>365264.5738280043</v>
      </c>
      <c r="E74" s="805">
        <f t="shared" si="27"/>
        <v>40880.664570192501</v>
      </c>
      <c r="F74" s="805">
        <f t="shared" si="27"/>
        <v>222960.75473070002</v>
      </c>
      <c r="G74" s="805">
        <f t="shared" si="27"/>
        <v>165206.40575863887</v>
      </c>
      <c r="H74" s="805">
        <f t="shared" si="27"/>
        <v>41340.698780288294</v>
      </c>
      <c r="I74" s="25">
        <f t="shared" si="21"/>
        <v>3643913.097667824</v>
      </c>
      <c r="J74" s="805">
        <v>498</v>
      </c>
      <c r="K74" s="805">
        <f t="shared" si="22"/>
        <v>7317.0945736301683</v>
      </c>
      <c r="L74" s="706"/>
      <c r="M74" s="706"/>
      <c r="N74" s="191" t="s">
        <v>1250</v>
      </c>
      <c r="O74" s="818">
        <f t="shared" si="23"/>
        <v>40950</v>
      </c>
      <c r="P74" s="818">
        <v>40953</v>
      </c>
      <c r="Q74" s="819" t="s">
        <v>937</v>
      </c>
      <c r="R74" s="312">
        <v>140</v>
      </c>
      <c r="S74" s="850">
        <v>20059</v>
      </c>
      <c r="T74" s="25">
        <f t="shared" si="24"/>
        <v>2808260</v>
      </c>
      <c r="U74" s="459"/>
      <c r="V74" s="818"/>
      <c r="W74" s="850"/>
      <c r="X74" s="850"/>
      <c r="Y74" s="25">
        <f t="shared" si="25"/>
        <v>0</v>
      </c>
    </row>
    <row r="75" spans="1:25">
      <c r="A75" s="855">
        <f t="shared" si="19"/>
        <v>70</v>
      </c>
      <c r="B75" s="305" t="s">
        <v>1159</v>
      </c>
      <c r="C75" s="25">
        <f t="shared" si="20"/>
        <v>6806348</v>
      </c>
      <c r="D75" s="805">
        <f t="shared" si="27"/>
        <v>623443.54970643297</v>
      </c>
      <c r="E75" s="805">
        <f t="shared" si="27"/>
        <v>69776.234708159885</v>
      </c>
      <c r="F75" s="805">
        <f t="shared" si="27"/>
        <v>380555.50506243983</v>
      </c>
      <c r="G75" s="805">
        <f t="shared" si="27"/>
        <v>281978.80500972498</v>
      </c>
      <c r="H75" s="805">
        <f t="shared" si="27"/>
        <v>70561.433661134637</v>
      </c>
      <c r="I75" s="25">
        <f t="shared" si="21"/>
        <v>8232663.5281478921</v>
      </c>
      <c r="J75" s="805">
        <v>850</v>
      </c>
      <c r="K75" s="805">
        <f t="shared" si="22"/>
        <v>9685.4865037034033</v>
      </c>
      <c r="L75" s="706"/>
      <c r="M75" s="706"/>
      <c r="N75" s="191" t="s">
        <v>605</v>
      </c>
      <c r="O75" s="818">
        <f t="shared" si="23"/>
        <v>40950</v>
      </c>
      <c r="P75" s="818">
        <v>40953</v>
      </c>
      <c r="Q75" s="819" t="s">
        <v>1555</v>
      </c>
      <c r="R75" s="312">
        <v>509</v>
      </c>
      <c r="S75" s="850">
        <v>13372</v>
      </c>
      <c r="T75" s="25">
        <f t="shared" si="24"/>
        <v>6806348</v>
      </c>
      <c r="U75" s="459"/>
      <c r="V75" s="818"/>
      <c r="W75" s="850"/>
      <c r="X75" s="850"/>
      <c r="Y75" s="25">
        <f t="shared" si="25"/>
        <v>0</v>
      </c>
    </row>
    <row r="76" spans="1:25">
      <c r="A76" s="855">
        <f t="shared" si="19"/>
        <v>71</v>
      </c>
      <c r="B76" s="305" t="s">
        <v>552</v>
      </c>
      <c r="C76" s="25">
        <f t="shared" si="20"/>
        <v>4207510</v>
      </c>
      <c r="D76" s="805">
        <f t="shared" ref="D76:H85" si="28">IF($J$192&lt;&gt;0,D$192/$J$192*$J76,0)</f>
        <v>366731.49982731353</v>
      </c>
      <c r="E76" s="805">
        <f t="shared" si="28"/>
        <v>41044.843945976405</v>
      </c>
      <c r="F76" s="805">
        <f t="shared" si="28"/>
        <v>223856.17944849399</v>
      </c>
      <c r="G76" s="805">
        <f t="shared" si="28"/>
        <v>165869.88529983821</v>
      </c>
      <c r="H76" s="805">
        <f t="shared" si="28"/>
        <v>41506.725683020377</v>
      </c>
      <c r="I76" s="25">
        <f t="shared" si="21"/>
        <v>5046519.1342046419</v>
      </c>
      <c r="J76" s="805">
        <v>500</v>
      </c>
      <c r="K76" s="805">
        <f t="shared" si="22"/>
        <v>10093.038268409284</v>
      </c>
      <c r="L76" s="706"/>
      <c r="M76" s="706"/>
      <c r="N76" s="194" t="s">
        <v>668</v>
      </c>
      <c r="O76" s="818">
        <f t="shared" si="23"/>
        <v>40953</v>
      </c>
      <c r="P76" s="818">
        <v>40956</v>
      </c>
      <c r="Q76" s="819" t="s">
        <v>938</v>
      </c>
      <c r="R76" s="312">
        <v>254</v>
      </c>
      <c r="S76" s="850">
        <v>16565</v>
      </c>
      <c r="T76" s="25">
        <f t="shared" si="24"/>
        <v>4207510</v>
      </c>
      <c r="U76" s="459"/>
      <c r="V76" s="818"/>
      <c r="W76" s="850"/>
      <c r="X76" s="850"/>
      <c r="Y76" s="25">
        <f t="shared" si="25"/>
        <v>0</v>
      </c>
    </row>
    <row r="77" spans="1:25">
      <c r="A77" s="855">
        <f t="shared" si="19"/>
        <v>72</v>
      </c>
      <c r="B77" s="305" t="s">
        <v>1159</v>
      </c>
      <c r="C77" s="25">
        <f t="shared" si="20"/>
        <v>7164004</v>
      </c>
      <c r="D77" s="805">
        <f t="shared" si="28"/>
        <v>682120.58967880323</v>
      </c>
      <c r="E77" s="805">
        <f t="shared" si="28"/>
        <v>76343.409739516108</v>
      </c>
      <c r="F77" s="805">
        <f t="shared" si="28"/>
        <v>416372.49377419887</v>
      </c>
      <c r="G77" s="805">
        <f t="shared" si="28"/>
        <v>308517.9866576991</v>
      </c>
      <c r="H77" s="805">
        <f t="shared" si="28"/>
        <v>77202.509770417906</v>
      </c>
      <c r="I77" s="25">
        <f t="shared" si="21"/>
        <v>8724560.9896206353</v>
      </c>
      <c r="J77" s="805">
        <v>930</v>
      </c>
      <c r="K77" s="805">
        <f t="shared" si="22"/>
        <v>9381.2483759361676</v>
      </c>
      <c r="L77" s="706"/>
      <c r="M77" s="706"/>
      <c r="N77" s="191" t="s">
        <v>632</v>
      </c>
      <c r="O77" s="818">
        <f t="shared" si="23"/>
        <v>40956</v>
      </c>
      <c r="P77" s="818">
        <v>40959</v>
      </c>
      <c r="Q77" s="819" t="s">
        <v>1556</v>
      </c>
      <c r="R77" s="312">
        <v>274</v>
      </c>
      <c r="S77" s="850">
        <v>26146</v>
      </c>
      <c r="T77" s="25">
        <f t="shared" si="24"/>
        <v>7164004</v>
      </c>
      <c r="U77" s="459"/>
      <c r="V77" s="818"/>
      <c r="W77" s="850"/>
      <c r="X77" s="850"/>
      <c r="Y77" s="25">
        <f t="shared" si="25"/>
        <v>0</v>
      </c>
    </row>
    <row r="78" spans="1:25">
      <c r="A78" s="855">
        <f t="shared" si="19"/>
        <v>73</v>
      </c>
      <c r="B78" s="305" t="s">
        <v>1559</v>
      </c>
      <c r="C78" s="25">
        <f t="shared" si="20"/>
        <v>15462452</v>
      </c>
      <c r="D78" s="805">
        <f t="shared" si="28"/>
        <v>726128.36965808086</v>
      </c>
      <c r="E78" s="805">
        <f t="shared" si="28"/>
        <v>81268.791013033275</v>
      </c>
      <c r="F78" s="805">
        <f t="shared" si="28"/>
        <v>443235.23530801811</v>
      </c>
      <c r="G78" s="805">
        <f t="shared" si="28"/>
        <v>328422.37289367965</v>
      </c>
      <c r="H78" s="805">
        <f t="shared" si="28"/>
        <v>82183.316852380347</v>
      </c>
      <c r="I78" s="25">
        <f t="shared" si="21"/>
        <v>17123690.085725192</v>
      </c>
      <c r="J78" s="805">
        <v>990</v>
      </c>
      <c r="K78" s="805">
        <f t="shared" si="22"/>
        <v>17296.656652247668</v>
      </c>
      <c r="L78" s="706"/>
      <c r="M78" s="706"/>
      <c r="N78" s="305" t="s">
        <v>1252</v>
      </c>
      <c r="O78" s="818">
        <f t="shared" si="23"/>
        <v>40956</v>
      </c>
      <c r="P78" s="818">
        <v>40959</v>
      </c>
      <c r="Q78" s="819" t="s">
        <v>1556</v>
      </c>
      <c r="R78" s="312">
        <v>493</v>
      </c>
      <c r="S78" s="850">
        <v>31364</v>
      </c>
      <c r="T78" s="25">
        <f t="shared" si="24"/>
        <v>15462452</v>
      </c>
      <c r="U78" s="459"/>
      <c r="V78" s="818"/>
      <c r="W78" s="850"/>
      <c r="X78" s="850"/>
      <c r="Y78" s="25">
        <f t="shared" si="25"/>
        <v>0</v>
      </c>
    </row>
    <row r="79" spans="1:25">
      <c r="A79" s="855">
        <f t="shared" ref="A79:A110" si="29">IF(B79&lt;&gt;"",A78+1,"")</f>
        <v>74</v>
      </c>
      <c r="B79" s="305" t="s">
        <v>1492</v>
      </c>
      <c r="C79" s="25">
        <f t="shared" ref="C79:C110" si="30">T79</f>
        <v>1467525</v>
      </c>
      <c r="D79" s="805">
        <f t="shared" si="28"/>
        <v>73346.299965462706</v>
      </c>
      <c r="E79" s="805">
        <f t="shared" si="28"/>
        <v>8208.9687891952799</v>
      </c>
      <c r="F79" s="805">
        <f t="shared" si="28"/>
        <v>44771.235889698801</v>
      </c>
      <c r="G79" s="805">
        <f t="shared" si="28"/>
        <v>33173.977059967641</v>
      </c>
      <c r="H79" s="805">
        <f t="shared" si="28"/>
        <v>8301.3451366040754</v>
      </c>
      <c r="I79" s="25">
        <f t="shared" ref="I79:I110" si="31">SUM(C79:H79)</f>
        <v>1635326.8268409283</v>
      </c>
      <c r="J79" s="805">
        <v>100</v>
      </c>
      <c r="K79" s="805">
        <f t="shared" ref="K79:K110" si="32">IF(J79&lt;&gt;"",I79/J79,"")</f>
        <v>16353.268268409283</v>
      </c>
      <c r="L79" s="706"/>
      <c r="M79" s="706"/>
      <c r="N79" s="191" t="s">
        <v>1375</v>
      </c>
      <c r="O79" s="818">
        <f t="shared" ref="O79:O110" si="33">P79-3</f>
        <v>40959</v>
      </c>
      <c r="P79" s="818">
        <v>40962</v>
      </c>
      <c r="Q79" s="819" t="s">
        <v>939</v>
      </c>
      <c r="R79" s="312">
        <v>75</v>
      </c>
      <c r="S79" s="850">
        <v>19567</v>
      </c>
      <c r="T79" s="25">
        <f t="shared" ref="T79:T110" si="34">ROUND(R79*S79,0)</f>
        <v>1467525</v>
      </c>
      <c r="U79" s="459"/>
      <c r="V79" s="818"/>
      <c r="W79" s="850"/>
      <c r="X79" s="850"/>
      <c r="Y79" s="25">
        <f t="shared" ref="Y79:Y110" si="35">W79*X79</f>
        <v>0</v>
      </c>
    </row>
    <row r="80" spans="1:25">
      <c r="A80" s="855">
        <f t="shared" si="29"/>
        <v>75</v>
      </c>
      <c r="B80" s="305" t="s">
        <v>1561</v>
      </c>
      <c r="C80" s="25">
        <f t="shared" si="30"/>
        <v>1870428</v>
      </c>
      <c r="D80" s="805">
        <f t="shared" si="28"/>
        <v>146692.59993092541</v>
      </c>
      <c r="E80" s="805">
        <f t="shared" si="28"/>
        <v>16417.93757839056</v>
      </c>
      <c r="F80" s="805">
        <f t="shared" si="28"/>
        <v>89542.471779397601</v>
      </c>
      <c r="G80" s="805">
        <f t="shared" si="28"/>
        <v>66347.954119935283</v>
      </c>
      <c r="H80" s="805">
        <f t="shared" si="28"/>
        <v>16602.690273208151</v>
      </c>
      <c r="I80" s="25">
        <f t="shared" si="31"/>
        <v>2206031.6536818566</v>
      </c>
      <c r="J80" s="805">
        <v>200</v>
      </c>
      <c r="K80" s="805">
        <f t="shared" si="32"/>
        <v>11030.158268409283</v>
      </c>
      <c r="L80" s="706"/>
      <c r="M80" s="706"/>
      <c r="N80" s="191" t="s">
        <v>653</v>
      </c>
      <c r="O80" s="818">
        <f t="shared" si="33"/>
        <v>40960</v>
      </c>
      <c r="P80" s="818">
        <v>40963</v>
      </c>
      <c r="Q80" s="819" t="s">
        <v>1560</v>
      </c>
      <c r="R80" s="312">
        <v>98</v>
      </c>
      <c r="S80" s="850">
        <v>19086</v>
      </c>
      <c r="T80" s="25">
        <f t="shared" si="34"/>
        <v>1870428</v>
      </c>
      <c r="U80" s="459"/>
      <c r="V80" s="818"/>
      <c r="W80" s="850"/>
      <c r="X80" s="850"/>
      <c r="Y80" s="25">
        <f t="shared" si="35"/>
        <v>0</v>
      </c>
    </row>
    <row r="81" spans="1:25">
      <c r="A81" s="855">
        <f t="shared" si="29"/>
        <v>76</v>
      </c>
      <c r="B81" s="305" t="s">
        <v>1562</v>
      </c>
      <c r="C81" s="25">
        <f t="shared" si="30"/>
        <v>114200</v>
      </c>
      <c r="D81" s="805">
        <f t="shared" si="28"/>
        <v>146692.59993092541</v>
      </c>
      <c r="E81" s="805">
        <f t="shared" si="28"/>
        <v>16417.93757839056</v>
      </c>
      <c r="F81" s="805">
        <f t="shared" si="28"/>
        <v>89542.471779397601</v>
      </c>
      <c r="G81" s="805">
        <f t="shared" si="28"/>
        <v>66347.954119935283</v>
      </c>
      <c r="H81" s="805">
        <f t="shared" si="28"/>
        <v>16602.690273208151</v>
      </c>
      <c r="I81" s="25">
        <f t="shared" si="31"/>
        <v>449803.65368185699</v>
      </c>
      <c r="J81" s="805">
        <v>200</v>
      </c>
      <c r="K81" s="805">
        <f t="shared" si="32"/>
        <v>2249.0182684092852</v>
      </c>
      <c r="L81" s="706"/>
      <c r="M81" s="706"/>
      <c r="N81" s="191" t="s">
        <v>654</v>
      </c>
      <c r="O81" s="818">
        <f t="shared" si="33"/>
        <v>40960</v>
      </c>
      <c r="P81" s="818">
        <v>40963</v>
      </c>
      <c r="Q81" s="819" t="s">
        <v>1560</v>
      </c>
      <c r="R81" s="312">
        <f>J81</f>
        <v>200</v>
      </c>
      <c r="S81" s="850">
        <v>571</v>
      </c>
      <c r="T81" s="25">
        <f t="shared" si="34"/>
        <v>114200</v>
      </c>
      <c r="U81" s="459"/>
      <c r="V81" s="818"/>
      <c r="W81" s="850"/>
      <c r="X81" s="850"/>
      <c r="Y81" s="25">
        <f t="shared" si="35"/>
        <v>0</v>
      </c>
    </row>
    <row r="82" spans="1:25">
      <c r="A82" s="855">
        <f t="shared" si="29"/>
        <v>77</v>
      </c>
      <c r="B82" s="305" t="s">
        <v>1498</v>
      </c>
      <c r="C82" s="25">
        <f t="shared" si="30"/>
        <v>8755660</v>
      </c>
      <c r="D82" s="805">
        <f t="shared" si="28"/>
        <v>539095.30474615085</v>
      </c>
      <c r="E82" s="805">
        <f t="shared" si="28"/>
        <v>60335.920600585312</v>
      </c>
      <c r="F82" s="805">
        <f t="shared" si="28"/>
        <v>329068.5837892862</v>
      </c>
      <c r="G82" s="805">
        <f t="shared" si="28"/>
        <v>243828.73139076217</v>
      </c>
      <c r="H82" s="805">
        <f t="shared" si="28"/>
        <v>61014.886754039951</v>
      </c>
      <c r="I82" s="25">
        <f t="shared" si="31"/>
        <v>9989003.4272808246</v>
      </c>
      <c r="J82" s="805">
        <v>735</v>
      </c>
      <c r="K82" s="805">
        <f t="shared" si="32"/>
        <v>13590.4808534433</v>
      </c>
      <c r="L82" s="706"/>
      <c r="M82" s="706"/>
      <c r="N82" s="191" t="s">
        <v>1373</v>
      </c>
      <c r="O82" s="818">
        <f t="shared" si="33"/>
        <v>40962</v>
      </c>
      <c r="P82" s="818">
        <v>40965</v>
      </c>
      <c r="Q82" s="819" t="s">
        <v>1497</v>
      </c>
      <c r="R82" s="312">
        <v>430</v>
      </c>
      <c r="S82" s="850">
        <v>20362</v>
      </c>
      <c r="T82" s="25">
        <f t="shared" si="34"/>
        <v>8755660</v>
      </c>
      <c r="U82" s="459"/>
      <c r="V82" s="818"/>
      <c r="W82" s="850"/>
      <c r="X82" s="850"/>
      <c r="Y82" s="25">
        <f t="shared" si="35"/>
        <v>0</v>
      </c>
    </row>
    <row r="83" spans="1:25">
      <c r="A83" s="855">
        <f t="shared" si="29"/>
        <v>78</v>
      </c>
      <c r="B83" s="305" t="s">
        <v>1499</v>
      </c>
      <c r="C83" s="25">
        <f t="shared" si="30"/>
        <v>8555</v>
      </c>
      <c r="D83" s="805">
        <f t="shared" si="28"/>
        <v>1466.9259993092542</v>
      </c>
      <c r="E83" s="805">
        <f t="shared" si="28"/>
        <v>164.17937578390561</v>
      </c>
      <c r="F83" s="805">
        <f t="shared" si="28"/>
        <v>895.42471779397601</v>
      </c>
      <c r="G83" s="805">
        <f t="shared" si="28"/>
        <v>663.47954119935287</v>
      </c>
      <c r="H83" s="805">
        <f t="shared" si="28"/>
        <v>166.02690273208151</v>
      </c>
      <c r="I83" s="25">
        <f t="shared" si="31"/>
        <v>11911.03653681857</v>
      </c>
      <c r="J83" s="805">
        <v>2</v>
      </c>
      <c r="K83" s="805">
        <f t="shared" si="32"/>
        <v>5955.5182684092852</v>
      </c>
      <c r="L83" s="706"/>
      <c r="M83" s="706"/>
      <c r="N83" s="194" t="s">
        <v>671</v>
      </c>
      <c r="O83" s="818">
        <f t="shared" si="33"/>
        <v>40962</v>
      </c>
      <c r="P83" s="818">
        <v>40965</v>
      </c>
      <c r="Q83" s="819" t="s">
        <v>1497</v>
      </c>
      <c r="R83" s="312">
        <v>1</v>
      </c>
      <c r="S83" s="850">
        <v>8555</v>
      </c>
      <c r="T83" s="25">
        <f t="shared" si="34"/>
        <v>8555</v>
      </c>
      <c r="U83" s="459"/>
      <c r="V83" s="818"/>
      <c r="W83" s="850"/>
      <c r="X83" s="850"/>
      <c r="Y83" s="25">
        <f t="shared" si="35"/>
        <v>0</v>
      </c>
    </row>
    <row r="84" spans="1:25">
      <c r="A84" s="855">
        <f t="shared" si="29"/>
        <v>79</v>
      </c>
      <c r="B84" s="305" t="s">
        <v>1500</v>
      </c>
      <c r="C84" s="25">
        <f t="shared" si="30"/>
        <v>25662</v>
      </c>
      <c r="D84" s="805">
        <f t="shared" si="28"/>
        <v>1466.9259993092542</v>
      </c>
      <c r="E84" s="805">
        <f t="shared" si="28"/>
        <v>164.17937578390561</v>
      </c>
      <c r="F84" s="805">
        <f t="shared" si="28"/>
        <v>895.42471779397601</v>
      </c>
      <c r="G84" s="805">
        <f t="shared" si="28"/>
        <v>663.47954119935287</v>
      </c>
      <c r="H84" s="805">
        <f t="shared" si="28"/>
        <v>166.02690273208151</v>
      </c>
      <c r="I84" s="25">
        <f t="shared" si="31"/>
        <v>29018.03653681857</v>
      </c>
      <c r="J84" s="805">
        <v>2</v>
      </c>
      <c r="K84" s="805">
        <f t="shared" si="32"/>
        <v>14509.018268409285</v>
      </c>
      <c r="L84" s="706"/>
      <c r="M84" s="706"/>
      <c r="N84" s="194" t="s">
        <v>671</v>
      </c>
      <c r="O84" s="818">
        <f t="shared" si="33"/>
        <v>40962</v>
      </c>
      <c r="P84" s="818">
        <v>40965</v>
      </c>
      <c r="Q84" s="819" t="s">
        <v>1497</v>
      </c>
      <c r="R84" s="312">
        <v>3</v>
      </c>
      <c r="S84" s="850">
        <f>8555-1</f>
        <v>8554</v>
      </c>
      <c r="T84" s="25">
        <f t="shared" si="34"/>
        <v>25662</v>
      </c>
      <c r="U84" s="459"/>
      <c r="V84" s="818"/>
      <c r="W84" s="850"/>
      <c r="X84" s="850"/>
      <c r="Y84" s="25">
        <f t="shared" si="35"/>
        <v>0</v>
      </c>
    </row>
    <row r="85" spans="1:25">
      <c r="A85" s="855">
        <f t="shared" si="29"/>
        <v>80</v>
      </c>
      <c r="B85" s="305" t="s">
        <v>1501</v>
      </c>
      <c r="C85" s="25">
        <f t="shared" si="30"/>
        <v>4278</v>
      </c>
      <c r="D85" s="805">
        <f t="shared" si="28"/>
        <v>733.46299965462708</v>
      </c>
      <c r="E85" s="805">
        <f t="shared" si="28"/>
        <v>82.089687891952806</v>
      </c>
      <c r="F85" s="805">
        <f t="shared" si="28"/>
        <v>447.71235889698801</v>
      </c>
      <c r="G85" s="805">
        <f t="shared" si="28"/>
        <v>331.73977059967643</v>
      </c>
      <c r="H85" s="805">
        <f t="shared" si="28"/>
        <v>83.013451366040755</v>
      </c>
      <c r="I85" s="25">
        <f t="shared" si="31"/>
        <v>5956.0182684092852</v>
      </c>
      <c r="J85" s="805">
        <v>1</v>
      </c>
      <c r="K85" s="805">
        <f t="shared" si="32"/>
        <v>5956.0182684092852</v>
      </c>
      <c r="L85" s="706"/>
      <c r="M85" s="706"/>
      <c r="N85" s="194" t="s">
        <v>671</v>
      </c>
      <c r="O85" s="818">
        <f t="shared" si="33"/>
        <v>40962</v>
      </c>
      <c r="P85" s="818">
        <v>40965</v>
      </c>
      <c r="Q85" s="819" t="s">
        <v>1497</v>
      </c>
      <c r="R85" s="312">
        <v>0.5</v>
      </c>
      <c r="S85" s="850">
        <v>8555</v>
      </c>
      <c r="T85" s="25">
        <f t="shared" si="34"/>
        <v>4278</v>
      </c>
      <c r="U85" s="459"/>
      <c r="V85" s="818"/>
      <c r="W85" s="850"/>
      <c r="X85" s="850"/>
      <c r="Y85" s="25">
        <f t="shared" si="35"/>
        <v>0</v>
      </c>
    </row>
    <row r="86" spans="1:25">
      <c r="A86" s="855">
        <f t="shared" si="29"/>
        <v>81</v>
      </c>
      <c r="B86" s="305" t="s">
        <v>1502</v>
      </c>
      <c r="C86" s="25">
        <f t="shared" si="30"/>
        <v>8555</v>
      </c>
      <c r="D86" s="805">
        <f t="shared" ref="D86:H95" si="36">IF($J$192&lt;&gt;0,D$192/$J$192*$J86,0)</f>
        <v>733.46299965462708</v>
      </c>
      <c r="E86" s="805">
        <f t="shared" si="36"/>
        <v>82.089687891952806</v>
      </c>
      <c r="F86" s="805">
        <f t="shared" si="36"/>
        <v>447.71235889698801</v>
      </c>
      <c r="G86" s="805">
        <f t="shared" si="36"/>
        <v>331.73977059967643</v>
      </c>
      <c r="H86" s="805">
        <f t="shared" si="36"/>
        <v>83.013451366040755</v>
      </c>
      <c r="I86" s="25">
        <f t="shared" si="31"/>
        <v>10233.018268409285</v>
      </c>
      <c r="J86" s="805">
        <v>1</v>
      </c>
      <c r="K86" s="805">
        <f t="shared" si="32"/>
        <v>10233.018268409285</v>
      </c>
      <c r="L86" s="706"/>
      <c r="M86" s="706"/>
      <c r="N86" s="194" t="s">
        <v>671</v>
      </c>
      <c r="O86" s="818">
        <f t="shared" si="33"/>
        <v>40962</v>
      </c>
      <c r="P86" s="818">
        <v>40965</v>
      </c>
      <c r="Q86" s="819" t="s">
        <v>1497</v>
      </c>
      <c r="R86" s="312">
        <v>1</v>
      </c>
      <c r="S86" s="850">
        <v>8555</v>
      </c>
      <c r="T86" s="25">
        <f t="shared" si="34"/>
        <v>8555</v>
      </c>
      <c r="U86" s="459"/>
      <c r="V86" s="818"/>
      <c r="W86" s="850"/>
      <c r="X86" s="850"/>
      <c r="Y86" s="25">
        <f t="shared" si="35"/>
        <v>0</v>
      </c>
    </row>
    <row r="87" spans="1:25">
      <c r="A87" s="855">
        <f t="shared" si="29"/>
        <v>82</v>
      </c>
      <c r="B87" s="305" t="s">
        <v>1503</v>
      </c>
      <c r="C87" s="25">
        <f t="shared" si="30"/>
        <v>4278</v>
      </c>
      <c r="D87" s="805">
        <f t="shared" si="36"/>
        <v>733.46299965462708</v>
      </c>
      <c r="E87" s="805">
        <f t="shared" si="36"/>
        <v>82.089687891952806</v>
      </c>
      <c r="F87" s="805">
        <f t="shared" si="36"/>
        <v>447.71235889698801</v>
      </c>
      <c r="G87" s="805">
        <f t="shared" si="36"/>
        <v>331.73977059967643</v>
      </c>
      <c r="H87" s="805">
        <f t="shared" si="36"/>
        <v>83.013451366040755</v>
      </c>
      <c r="I87" s="25">
        <f t="shared" si="31"/>
        <v>5956.0182684092852</v>
      </c>
      <c r="J87" s="805">
        <v>1</v>
      </c>
      <c r="K87" s="805">
        <f t="shared" si="32"/>
        <v>5956.0182684092852</v>
      </c>
      <c r="L87" s="706"/>
      <c r="M87" s="706"/>
      <c r="N87" s="194" t="s">
        <v>671</v>
      </c>
      <c r="O87" s="818">
        <f t="shared" si="33"/>
        <v>40962</v>
      </c>
      <c r="P87" s="818">
        <v>40965</v>
      </c>
      <c r="Q87" s="819" t="s">
        <v>1497</v>
      </c>
      <c r="R87" s="312">
        <v>0.5</v>
      </c>
      <c r="S87" s="850">
        <v>8555</v>
      </c>
      <c r="T87" s="25">
        <f t="shared" si="34"/>
        <v>4278</v>
      </c>
      <c r="U87" s="459"/>
      <c r="V87" s="818"/>
      <c r="W87" s="850"/>
      <c r="X87" s="850"/>
      <c r="Y87" s="25">
        <f t="shared" si="35"/>
        <v>0</v>
      </c>
    </row>
    <row r="88" spans="1:25">
      <c r="A88" s="855">
        <f t="shared" si="29"/>
        <v>83</v>
      </c>
      <c r="B88" s="305" t="s">
        <v>1504</v>
      </c>
      <c r="C88" s="25">
        <f t="shared" si="30"/>
        <v>4278</v>
      </c>
      <c r="D88" s="805">
        <f t="shared" si="36"/>
        <v>733.46299965462708</v>
      </c>
      <c r="E88" s="805">
        <f t="shared" si="36"/>
        <v>82.089687891952806</v>
      </c>
      <c r="F88" s="805">
        <f t="shared" si="36"/>
        <v>447.71235889698801</v>
      </c>
      <c r="G88" s="805">
        <f t="shared" si="36"/>
        <v>331.73977059967643</v>
      </c>
      <c r="H88" s="805">
        <f t="shared" si="36"/>
        <v>83.013451366040755</v>
      </c>
      <c r="I88" s="25">
        <f t="shared" si="31"/>
        <v>5956.0182684092852</v>
      </c>
      <c r="J88" s="805">
        <v>1</v>
      </c>
      <c r="K88" s="805">
        <f t="shared" si="32"/>
        <v>5956.0182684092852</v>
      </c>
      <c r="L88" s="706"/>
      <c r="M88" s="706"/>
      <c r="N88" s="194" t="s">
        <v>671</v>
      </c>
      <c r="O88" s="818">
        <f t="shared" si="33"/>
        <v>40962</v>
      </c>
      <c r="P88" s="818">
        <v>40965</v>
      </c>
      <c r="Q88" s="819" t="s">
        <v>1497</v>
      </c>
      <c r="R88" s="312">
        <v>0.5</v>
      </c>
      <c r="S88" s="850">
        <v>8555</v>
      </c>
      <c r="T88" s="25">
        <f t="shared" si="34"/>
        <v>4278</v>
      </c>
      <c r="U88" s="459"/>
      <c r="V88" s="818"/>
      <c r="W88" s="850"/>
      <c r="X88" s="850"/>
      <c r="Y88" s="25">
        <f t="shared" si="35"/>
        <v>0</v>
      </c>
    </row>
    <row r="89" spans="1:25">
      <c r="A89" s="855">
        <f t="shared" si="29"/>
        <v>84</v>
      </c>
      <c r="B89" s="305" t="s">
        <v>1505</v>
      </c>
      <c r="C89" s="25">
        <f t="shared" si="30"/>
        <v>4278</v>
      </c>
      <c r="D89" s="805">
        <f t="shared" si="36"/>
        <v>733.46299965462708</v>
      </c>
      <c r="E89" s="805">
        <f t="shared" si="36"/>
        <v>82.089687891952806</v>
      </c>
      <c r="F89" s="805">
        <f t="shared" si="36"/>
        <v>447.71235889698801</v>
      </c>
      <c r="G89" s="805">
        <f t="shared" si="36"/>
        <v>331.73977059967643</v>
      </c>
      <c r="H89" s="805">
        <f t="shared" si="36"/>
        <v>83.013451366040755</v>
      </c>
      <c r="I89" s="25">
        <f t="shared" si="31"/>
        <v>5956.0182684092852</v>
      </c>
      <c r="J89" s="805">
        <v>1</v>
      </c>
      <c r="K89" s="805">
        <f t="shared" si="32"/>
        <v>5956.0182684092852</v>
      </c>
      <c r="L89" s="706"/>
      <c r="M89" s="706"/>
      <c r="N89" s="194" t="s">
        <v>671</v>
      </c>
      <c r="O89" s="818">
        <f t="shared" si="33"/>
        <v>40962</v>
      </c>
      <c r="P89" s="818">
        <v>40965</v>
      </c>
      <c r="Q89" s="819" t="s">
        <v>1497</v>
      </c>
      <c r="R89" s="312">
        <v>0.5</v>
      </c>
      <c r="S89" s="850">
        <v>8555</v>
      </c>
      <c r="T89" s="25">
        <f t="shared" si="34"/>
        <v>4278</v>
      </c>
      <c r="U89" s="459"/>
      <c r="V89" s="818"/>
      <c r="W89" s="850"/>
      <c r="X89" s="850"/>
      <c r="Y89" s="25">
        <f t="shared" si="35"/>
        <v>0</v>
      </c>
    </row>
    <row r="90" spans="1:25">
      <c r="A90" s="855">
        <f t="shared" si="29"/>
        <v>85</v>
      </c>
      <c r="B90" s="305" t="s">
        <v>1506</v>
      </c>
      <c r="C90" s="25">
        <f t="shared" si="30"/>
        <v>1174020</v>
      </c>
      <c r="D90" s="805">
        <f t="shared" si="36"/>
        <v>122488.32094232272</v>
      </c>
      <c r="E90" s="805">
        <f t="shared" si="36"/>
        <v>13708.977877956118</v>
      </c>
      <c r="F90" s="805">
        <f t="shared" si="36"/>
        <v>74767.963935797001</v>
      </c>
      <c r="G90" s="805">
        <f t="shared" si="36"/>
        <v>55400.541690145961</v>
      </c>
      <c r="H90" s="805">
        <f t="shared" si="36"/>
        <v>13863.246378128806</v>
      </c>
      <c r="I90" s="25">
        <f t="shared" si="31"/>
        <v>1454249.0508243507</v>
      </c>
      <c r="J90" s="805">
        <v>167</v>
      </c>
      <c r="K90" s="805">
        <f t="shared" si="32"/>
        <v>8708.0781486488067</v>
      </c>
      <c r="L90" s="706"/>
      <c r="M90" s="706"/>
      <c r="N90" s="191" t="s">
        <v>1375</v>
      </c>
      <c r="O90" s="818">
        <f t="shared" si="33"/>
        <v>40962</v>
      </c>
      <c r="P90" s="818">
        <v>40965</v>
      </c>
      <c r="Q90" s="819" t="s">
        <v>1497</v>
      </c>
      <c r="R90" s="312">
        <v>60</v>
      </c>
      <c r="S90" s="850">
        <v>19567</v>
      </c>
      <c r="T90" s="25">
        <f t="shared" si="34"/>
        <v>1174020</v>
      </c>
      <c r="U90" s="459"/>
      <c r="V90" s="818"/>
      <c r="W90" s="850"/>
      <c r="X90" s="850"/>
      <c r="Y90" s="25">
        <f t="shared" si="35"/>
        <v>0</v>
      </c>
    </row>
    <row r="91" spans="1:25">
      <c r="A91" s="855">
        <f t="shared" si="29"/>
        <v>86</v>
      </c>
      <c r="B91" s="305" t="s">
        <v>1507</v>
      </c>
      <c r="C91" s="25">
        <f t="shared" si="30"/>
        <v>3068275</v>
      </c>
      <c r="D91" s="805">
        <f t="shared" si="36"/>
        <v>266980.53187428426</v>
      </c>
      <c r="E91" s="805">
        <f t="shared" si="36"/>
        <v>29880.64639267082</v>
      </c>
      <c r="F91" s="805">
        <f t="shared" si="36"/>
        <v>162967.29863850365</v>
      </c>
      <c r="G91" s="805">
        <f t="shared" si="36"/>
        <v>120753.27649828223</v>
      </c>
      <c r="H91" s="805">
        <f t="shared" si="36"/>
        <v>30216.896297238836</v>
      </c>
      <c r="I91" s="25">
        <f t="shared" si="31"/>
        <v>3679073.6497009797</v>
      </c>
      <c r="J91" s="805">
        <v>364</v>
      </c>
      <c r="K91" s="805">
        <f t="shared" si="32"/>
        <v>10107.345191486207</v>
      </c>
      <c r="L91" s="706"/>
      <c r="M91" s="706"/>
      <c r="N91" s="305" t="s">
        <v>1245</v>
      </c>
      <c r="O91" s="818">
        <f t="shared" si="33"/>
        <v>40962</v>
      </c>
      <c r="P91" s="818">
        <v>40965</v>
      </c>
      <c r="Q91" s="819" t="s">
        <v>1497</v>
      </c>
      <c r="R91" s="312">
        <v>175</v>
      </c>
      <c r="S91" s="850">
        <v>17533</v>
      </c>
      <c r="T91" s="25">
        <f t="shared" si="34"/>
        <v>3068275</v>
      </c>
      <c r="U91" s="459"/>
      <c r="V91" s="818"/>
      <c r="W91" s="850"/>
      <c r="X91" s="850"/>
      <c r="Y91" s="25">
        <f t="shared" si="35"/>
        <v>0</v>
      </c>
    </row>
    <row r="92" spans="1:25">
      <c r="A92" s="855">
        <f t="shared" si="29"/>
        <v>87</v>
      </c>
      <c r="B92" s="305" t="s">
        <v>1508</v>
      </c>
      <c r="C92" s="25">
        <f t="shared" si="30"/>
        <v>3924195</v>
      </c>
      <c r="D92" s="805">
        <f t="shared" si="36"/>
        <v>308054.45985494339</v>
      </c>
      <c r="E92" s="805">
        <f t="shared" si="36"/>
        <v>34477.668914620175</v>
      </c>
      <c r="F92" s="805">
        <f t="shared" si="36"/>
        <v>188039.19073673495</v>
      </c>
      <c r="G92" s="805">
        <f t="shared" si="36"/>
        <v>139330.70365186411</v>
      </c>
      <c r="H92" s="805">
        <f t="shared" si="36"/>
        <v>34865.649573737115</v>
      </c>
      <c r="I92" s="25">
        <f t="shared" si="31"/>
        <v>4628962.6727318997</v>
      </c>
      <c r="J92" s="805">
        <v>420</v>
      </c>
      <c r="K92" s="805">
        <f t="shared" si="32"/>
        <v>11021.339696980713</v>
      </c>
      <c r="L92" s="706"/>
      <c r="M92" s="706"/>
      <c r="N92" s="191" t="s">
        <v>1376</v>
      </c>
      <c r="O92" s="818">
        <f t="shared" si="33"/>
        <v>40962</v>
      </c>
      <c r="P92" s="818">
        <v>40965</v>
      </c>
      <c r="Q92" s="819" t="s">
        <v>1497</v>
      </c>
      <c r="R92" s="312">
        <v>165</v>
      </c>
      <c r="S92" s="850">
        <v>23783</v>
      </c>
      <c r="T92" s="25">
        <f t="shared" si="34"/>
        <v>3924195</v>
      </c>
      <c r="U92" s="459"/>
      <c r="V92" s="818"/>
      <c r="W92" s="850"/>
      <c r="X92" s="850"/>
      <c r="Y92" s="25">
        <f t="shared" si="35"/>
        <v>0</v>
      </c>
    </row>
    <row r="93" spans="1:25">
      <c r="A93" s="855">
        <f t="shared" si="29"/>
        <v>88</v>
      </c>
      <c r="B93" s="305" t="s">
        <v>1509</v>
      </c>
      <c r="C93" s="25">
        <f t="shared" si="30"/>
        <v>104244</v>
      </c>
      <c r="D93" s="805">
        <f t="shared" si="36"/>
        <v>5867.7039972370167</v>
      </c>
      <c r="E93" s="805">
        <f t="shared" si="36"/>
        <v>656.71750313562245</v>
      </c>
      <c r="F93" s="805">
        <f t="shared" si="36"/>
        <v>3581.6988711759041</v>
      </c>
      <c r="G93" s="805">
        <f t="shared" si="36"/>
        <v>2653.9181647974115</v>
      </c>
      <c r="H93" s="805">
        <f t="shared" si="36"/>
        <v>664.10761092832604</v>
      </c>
      <c r="I93" s="25">
        <f t="shared" si="31"/>
        <v>117668.14614727428</v>
      </c>
      <c r="J93" s="805">
        <v>8</v>
      </c>
      <c r="K93" s="805">
        <f t="shared" si="32"/>
        <v>14708.518268409285</v>
      </c>
      <c r="L93" s="706"/>
      <c r="M93" s="706"/>
      <c r="N93" s="194" t="s">
        <v>1242</v>
      </c>
      <c r="O93" s="818">
        <f t="shared" si="33"/>
        <v>40962</v>
      </c>
      <c r="P93" s="818">
        <v>40965</v>
      </c>
      <c r="Q93" s="819" t="s">
        <v>1497</v>
      </c>
      <c r="R93" s="312">
        <v>6</v>
      </c>
      <c r="S93" s="850">
        <v>17374</v>
      </c>
      <c r="T93" s="25">
        <f t="shared" si="34"/>
        <v>104244</v>
      </c>
      <c r="U93" s="459"/>
      <c r="V93" s="818"/>
      <c r="W93" s="850"/>
      <c r="X93" s="850"/>
      <c r="Y93" s="25">
        <f t="shared" si="35"/>
        <v>0</v>
      </c>
    </row>
    <row r="94" spans="1:25">
      <c r="A94" s="855">
        <f t="shared" si="29"/>
        <v>89</v>
      </c>
      <c r="B94" s="305" t="s">
        <v>1510</v>
      </c>
      <c r="C94" s="25">
        <f t="shared" si="30"/>
        <v>85550</v>
      </c>
      <c r="D94" s="805">
        <f t="shared" si="36"/>
        <v>7334.6299965462713</v>
      </c>
      <c r="E94" s="805">
        <f t="shared" si="36"/>
        <v>820.89687891952804</v>
      </c>
      <c r="F94" s="805">
        <f t="shared" si="36"/>
        <v>4477.1235889698801</v>
      </c>
      <c r="G94" s="805">
        <f t="shared" si="36"/>
        <v>3317.3977059967642</v>
      </c>
      <c r="H94" s="805">
        <f t="shared" si="36"/>
        <v>830.13451366040749</v>
      </c>
      <c r="I94" s="25">
        <f t="shared" si="31"/>
        <v>102330.18268409286</v>
      </c>
      <c r="J94" s="805">
        <v>10</v>
      </c>
      <c r="K94" s="805">
        <f t="shared" si="32"/>
        <v>10233.018268409285</v>
      </c>
      <c r="L94" s="706"/>
      <c r="M94" s="706"/>
      <c r="N94" s="194" t="s">
        <v>671</v>
      </c>
      <c r="O94" s="818">
        <f t="shared" si="33"/>
        <v>40962</v>
      </c>
      <c r="P94" s="818">
        <v>40965</v>
      </c>
      <c r="Q94" s="819" t="s">
        <v>1497</v>
      </c>
      <c r="R94" s="312">
        <f>J94</f>
        <v>10</v>
      </c>
      <c r="S94" s="850">
        <v>8555</v>
      </c>
      <c r="T94" s="25">
        <f t="shared" si="34"/>
        <v>85550</v>
      </c>
      <c r="U94" s="459"/>
      <c r="V94" s="818"/>
      <c r="W94" s="850"/>
      <c r="X94" s="850"/>
      <c r="Y94" s="25">
        <f t="shared" si="35"/>
        <v>0</v>
      </c>
    </row>
    <row r="95" spans="1:25">
      <c r="A95" s="855">
        <f t="shared" si="29"/>
        <v>90</v>
      </c>
      <c r="B95" s="305" t="s">
        <v>1511</v>
      </c>
      <c r="C95" s="25">
        <f t="shared" si="30"/>
        <v>190040</v>
      </c>
      <c r="D95" s="805">
        <f t="shared" si="36"/>
        <v>12468.87099412866</v>
      </c>
      <c r="E95" s="805">
        <f t="shared" si="36"/>
        <v>1395.5246941631976</v>
      </c>
      <c r="F95" s="805">
        <f t="shared" si="36"/>
        <v>7611.1101012487961</v>
      </c>
      <c r="G95" s="805">
        <f t="shared" si="36"/>
        <v>5639.5761001944993</v>
      </c>
      <c r="H95" s="805">
        <f t="shared" si="36"/>
        <v>1411.2286732226928</v>
      </c>
      <c r="I95" s="25">
        <f t="shared" si="31"/>
        <v>218566.31056295786</v>
      </c>
      <c r="J95" s="805">
        <v>17</v>
      </c>
      <c r="K95" s="805">
        <f t="shared" si="32"/>
        <v>12856.841797821051</v>
      </c>
      <c r="L95" s="706"/>
      <c r="M95" s="706"/>
      <c r="N95" s="191" t="s">
        <v>1258</v>
      </c>
      <c r="O95" s="818">
        <f t="shared" si="33"/>
        <v>40962</v>
      </c>
      <c r="P95" s="818">
        <v>40965</v>
      </c>
      <c r="Q95" s="819" t="s">
        <v>1497</v>
      </c>
      <c r="R95" s="312">
        <v>10</v>
      </c>
      <c r="S95" s="850">
        <v>19004</v>
      </c>
      <c r="T95" s="25">
        <f t="shared" si="34"/>
        <v>190040</v>
      </c>
      <c r="U95" s="459"/>
      <c r="V95" s="818"/>
      <c r="W95" s="850"/>
      <c r="X95" s="850"/>
      <c r="Y95" s="25">
        <f t="shared" si="35"/>
        <v>0</v>
      </c>
    </row>
    <row r="96" spans="1:25">
      <c r="A96" s="855">
        <f t="shared" si="29"/>
        <v>91</v>
      </c>
      <c r="B96" s="305" t="s">
        <v>1512</v>
      </c>
      <c r="C96" s="25">
        <f t="shared" si="30"/>
        <v>684845</v>
      </c>
      <c r="D96" s="805">
        <f t="shared" ref="D96:H105" si="37">IF($J$192&lt;&gt;0,D$192/$J$192*$J96,0)</f>
        <v>44741.242978932249</v>
      </c>
      <c r="E96" s="805">
        <f t="shared" si="37"/>
        <v>5007.4709614091216</v>
      </c>
      <c r="F96" s="805">
        <f t="shared" si="37"/>
        <v>27310.453892716268</v>
      </c>
      <c r="G96" s="805">
        <f t="shared" si="37"/>
        <v>20236.126006580263</v>
      </c>
      <c r="H96" s="805">
        <f t="shared" si="37"/>
        <v>5063.8205333284859</v>
      </c>
      <c r="I96" s="25">
        <f t="shared" si="31"/>
        <v>787204.11437296646</v>
      </c>
      <c r="J96" s="805">
        <v>61</v>
      </c>
      <c r="K96" s="805">
        <f t="shared" si="32"/>
        <v>12904.98548152404</v>
      </c>
      <c r="L96" s="706"/>
      <c r="M96" s="706"/>
      <c r="N96" s="191" t="s">
        <v>1375</v>
      </c>
      <c r="O96" s="818">
        <f t="shared" si="33"/>
        <v>40962</v>
      </c>
      <c r="P96" s="818">
        <v>40965</v>
      </c>
      <c r="Q96" s="819" t="s">
        <v>1497</v>
      </c>
      <c r="R96" s="312">
        <v>35</v>
      </c>
      <c r="S96" s="850">
        <v>19567</v>
      </c>
      <c r="T96" s="25">
        <f t="shared" si="34"/>
        <v>684845</v>
      </c>
      <c r="U96" s="459"/>
      <c r="V96" s="818"/>
      <c r="W96" s="850"/>
      <c r="X96" s="850"/>
      <c r="Y96" s="25">
        <f t="shared" si="35"/>
        <v>0</v>
      </c>
    </row>
    <row r="97" spans="1:25">
      <c r="A97" s="855">
        <f t="shared" si="29"/>
        <v>92</v>
      </c>
      <c r="B97" s="305" t="s">
        <v>1513</v>
      </c>
      <c r="C97" s="25">
        <f t="shared" si="30"/>
        <v>111215</v>
      </c>
      <c r="D97" s="805">
        <f t="shared" si="37"/>
        <v>16136.185992401795</v>
      </c>
      <c r="E97" s="805">
        <f t="shared" si="37"/>
        <v>1805.9731336229618</v>
      </c>
      <c r="F97" s="805">
        <f t="shared" si="37"/>
        <v>9849.6718957337362</v>
      </c>
      <c r="G97" s="805">
        <f t="shared" si="37"/>
        <v>7298.2749531928812</v>
      </c>
      <c r="H97" s="805">
        <f t="shared" si="37"/>
        <v>1826.2959300528967</v>
      </c>
      <c r="I97" s="25">
        <f t="shared" si="31"/>
        <v>148131.40190500428</v>
      </c>
      <c r="J97" s="805">
        <v>22</v>
      </c>
      <c r="K97" s="805">
        <f t="shared" si="32"/>
        <v>6733.2455411365581</v>
      </c>
      <c r="L97" s="706"/>
      <c r="M97" s="706"/>
      <c r="N97" s="194" t="s">
        <v>671</v>
      </c>
      <c r="O97" s="818">
        <f t="shared" si="33"/>
        <v>40962</v>
      </c>
      <c r="P97" s="818">
        <v>40965</v>
      </c>
      <c r="Q97" s="819" t="s">
        <v>1497</v>
      </c>
      <c r="R97" s="312">
        <v>13</v>
      </c>
      <c r="S97" s="850">
        <v>8555</v>
      </c>
      <c r="T97" s="25">
        <f t="shared" si="34"/>
        <v>111215</v>
      </c>
      <c r="U97" s="459"/>
      <c r="V97" s="818"/>
      <c r="W97" s="850"/>
      <c r="X97" s="850"/>
      <c r="Y97" s="25">
        <f t="shared" si="35"/>
        <v>0</v>
      </c>
    </row>
    <row r="98" spans="1:25">
      <c r="A98" s="855">
        <f t="shared" si="29"/>
        <v>93</v>
      </c>
      <c r="B98" s="305" t="s">
        <v>1514</v>
      </c>
      <c r="C98" s="25">
        <f t="shared" si="30"/>
        <v>320180</v>
      </c>
      <c r="D98" s="805">
        <f t="shared" si="37"/>
        <v>36673.149982731353</v>
      </c>
      <c r="E98" s="805">
        <f t="shared" si="37"/>
        <v>4104.4843945976399</v>
      </c>
      <c r="F98" s="805">
        <f t="shared" si="37"/>
        <v>22385.6179448494</v>
      </c>
      <c r="G98" s="805">
        <f t="shared" si="37"/>
        <v>16586.988529983821</v>
      </c>
      <c r="H98" s="805">
        <f t="shared" si="37"/>
        <v>4150.6725683020377</v>
      </c>
      <c r="I98" s="25">
        <f t="shared" si="31"/>
        <v>404080.91342046426</v>
      </c>
      <c r="J98" s="805">
        <v>50</v>
      </c>
      <c r="K98" s="805">
        <f t="shared" si="32"/>
        <v>8081.6182684092855</v>
      </c>
      <c r="L98" s="706"/>
      <c r="M98" s="706"/>
      <c r="N98" s="191" t="s">
        <v>1248</v>
      </c>
      <c r="O98" s="818">
        <f t="shared" si="33"/>
        <v>40962</v>
      </c>
      <c r="P98" s="818">
        <v>40965</v>
      </c>
      <c r="Q98" s="819" t="s">
        <v>1497</v>
      </c>
      <c r="R98" s="312">
        <v>28</v>
      </c>
      <c r="S98" s="850">
        <v>11435</v>
      </c>
      <c r="T98" s="25">
        <f t="shared" si="34"/>
        <v>320180</v>
      </c>
      <c r="U98" s="459"/>
      <c r="V98" s="818"/>
      <c r="W98" s="850"/>
      <c r="X98" s="850"/>
      <c r="Y98" s="25">
        <f t="shared" si="35"/>
        <v>0</v>
      </c>
    </row>
    <row r="99" spans="1:25">
      <c r="A99" s="855">
        <f t="shared" si="29"/>
        <v>94</v>
      </c>
      <c r="B99" s="305" t="s">
        <v>1515</v>
      </c>
      <c r="C99" s="25">
        <f t="shared" si="30"/>
        <v>285068</v>
      </c>
      <c r="D99" s="805">
        <f t="shared" si="37"/>
        <v>13935.796993437914</v>
      </c>
      <c r="E99" s="805">
        <f t="shared" si="37"/>
        <v>1559.7040699471033</v>
      </c>
      <c r="F99" s="805">
        <f t="shared" si="37"/>
        <v>8506.5348190427721</v>
      </c>
      <c r="G99" s="805">
        <f t="shared" si="37"/>
        <v>6303.0556413938521</v>
      </c>
      <c r="H99" s="805">
        <f t="shared" si="37"/>
        <v>1577.2555759547743</v>
      </c>
      <c r="I99" s="25">
        <f t="shared" si="31"/>
        <v>316950.3470997765</v>
      </c>
      <c r="J99" s="805">
        <v>19</v>
      </c>
      <c r="K99" s="805">
        <f t="shared" si="32"/>
        <v>16681.597215777711</v>
      </c>
      <c r="L99" s="706"/>
      <c r="M99" s="706"/>
      <c r="N99" s="191" t="s">
        <v>1373</v>
      </c>
      <c r="O99" s="818">
        <f t="shared" si="33"/>
        <v>40962</v>
      </c>
      <c r="P99" s="818">
        <v>40965</v>
      </c>
      <c r="Q99" s="819" t="s">
        <v>1497</v>
      </c>
      <c r="R99" s="312">
        <v>14</v>
      </c>
      <c r="S99" s="850">
        <v>20362</v>
      </c>
      <c r="T99" s="25">
        <f t="shared" si="34"/>
        <v>285068</v>
      </c>
      <c r="U99" s="459"/>
      <c r="V99" s="818"/>
      <c r="W99" s="850"/>
      <c r="X99" s="850"/>
      <c r="Y99" s="25">
        <f t="shared" si="35"/>
        <v>0</v>
      </c>
    </row>
    <row r="100" spans="1:25">
      <c r="A100" s="855">
        <f t="shared" si="29"/>
        <v>95</v>
      </c>
      <c r="B100" s="305" t="s">
        <v>1516</v>
      </c>
      <c r="C100" s="25">
        <f t="shared" si="30"/>
        <v>29943</v>
      </c>
      <c r="D100" s="805">
        <f t="shared" si="37"/>
        <v>2200.388998963881</v>
      </c>
      <c r="E100" s="805">
        <f t="shared" si="37"/>
        <v>246.26906367585843</v>
      </c>
      <c r="F100" s="805">
        <f t="shared" si="37"/>
        <v>1343.137076690964</v>
      </c>
      <c r="G100" s="805">
        <f t="shared" si="37"/>
        <v>995.21931179902936</v>
      </c>
      <c r="H100" s="805">
        <f t="shared" si="37"/>
        <v>249.04035409812226</v>
      </c>
      <c r="I100" s="25">
        <f t="shared" si="31"/>
        <v>34977.054805227854</v>
      </c>
      <c r="J100" s="805">
        <v>3</v>
      </c>
      <c r="K100" s="805">
        <f t="shared" si="32"/>
        <v>11659.018268409285</v>
      </c>
      <c r="L100" s="706"/>
      <c r="M100" s="706"/>
      <c r="N100" s="194" t="s">
        <v>671</v>
      </c>
      <c r="O100" s="818">
        <f t="shared" si="33"/>
        <v>40962</v>
      </c>
      <c r="P100" s="818">
        <v>40965</v>
      </c>
      <c r="Q100" s="819" t="s">
        <v>1497</v>
      </c>
      <c r="R100" s="312">
        <v>3.5</v>
      </c>
      <c r="S100" s="850">
        <v>8555</v>
      </c>
      <c r="T100" s="25">
        <f t="shared" si="34"/>
        <v>29943</v>
      </c>
      <c r="U100" s="459"/>
      <c r="V100" s="818"/>
      <c r="W100" s="850"/>
      <c r="X100" s="850"/>
      <c r="Y100" s="25">
        <f t="shared" si="35"/>
        <v>0</v>
      </c>
    </row>
    <row r="101" spans="1:25">
      <c r="A101" s="855">
        <f t="shared" si="29"/>
        <v>96</v>
      </c>
      <c r="B101" s="305" t="s">
        <v>1500</v>
      </c>
      <c r="C101" s="25">
        <f t="shared" si="30"/>
        <v>21388</v>
      </c>
      <c r="D101" s="805">
        <f t="shared" si="37"/>
        <v>1466.9259993092542</v>
      </c>
      <c r="E101" s="805">
        <f t="shared" si="37"/>
        <v>164.17937578390561</v>
      </c>
      <c r="F101" s="805">
        <f t="shared" si="37"/>
        <v>895.42471779397601</v>
      </c>
      <c r="G101" s="805">
        <f t="shared" si="37"/>
        <v>663.47954119935287</v>
      </c>
      <c r="H101" s="805">
        <f t="shared" si="37"/>
        <v>166.02690273208151</v>
      </c>
      <c r="I101" s="25">
        <f t="shared" si="31"/>
        <v>24744.03653681857</v>
      </c>
      <c r="J101" s="805">
        <v>2</v>
      </c>
      <c r="K101" s="805">
        <f t="shared" si="32"/>
        <v>12372.018268409285</v>
      </c>
      <c r="L101" s="706"/>
      <c r="M101" s="706"/>
      <c r="N101" s="194" t="s">
        <v>671</v>
      </c>
      <c r="O101" s="818">
        <f t="shared" si="33"/>
        <v>40962</v>
      </c>
      <c r="P101" s="818">
        <v>40965</v>
      </c>
      <c r="Q101" s="819" t="s">
        <v>1497</v>
      </c>
      <c r="R101" s="312">
        <v>2.5</v>
      </c>
      <c r="S101" s="850">
        <v>8555</v>
      </c>
      <c r="T101" s="25">
        <f t="shared" si="34"/>
        <v>21388</v>
      </c>
      <c r="U101" s="459"/>
      <c r="V101" s="818"/>
      <c r="W101" s="850"/>
      <c r="X101" s="850"/>
      <c r="Y101" s="25">
        <f t="shared" si="35"/>
        <v>0</v>
      </c>
    </row>
    <row r="102" spans="1:25">
      <c r="A102" s="855">
        <f t="shared" si="29"/>
        <v>97</v>
      </c>
      <c r="B102" s="305" t="s">
        <v>1511</v>
      </c>
      <c r="C102" s="25">
        <f t="shared" si="30"/>
        <v>34748</v>
      </c>
      <c r="D102" s="805">
        <f t="shared" si="37"/>
        <v>1466.9259993092542</v>
      </c>
      <c r="E102" s="805">
        <f t="shared" si="37"/>
        <v>164.17937578390561</v>
      </c>
      <c r="F102" s="805">
        <f t="shared" si="37"/>
        <v>895.42471779397601</v>
      </c>
      <c r="G102" s="805">
        <f t="shared" si="37"/>
        <v>663.47954119935287</v>
      </c>
      <c r="H102" s="805">
        <f t="shared" si="37"/>
        <v>166.02690273208151</v>
      </c>
      <c r="I102" s="25">
        <f t="shared" si="31"/>
        <v>38104.036536818574</v>
      </c>
      <c r="J102" s="805">
        <v>2</v>
      </c>
      <c r="K102" s="805">
        <f t="shared" si="32"/>
        <v>19052.018268409287</v>
      </c>
      <c r="L102" s="706"/>
      <c r="M102" s="706"/>
      <c r="N102" s="194" t="s">
        <v>1242</v>
      </c>
      <c r="O102" s="818">
        <f t="shared" si="33"/>
        <v>40962</v>
      </c>
      <c r="P102" s="818">
        <v>40965</v>
      </c>
      <c r="Q102" s="819" t="s">
        <v>1497</v>
      </c>
      <c r="R102" s="312">
        <v>2</v>
      </c>
      <c r="S102" s="850">
        <v>17374</v>
      </c>
      <c r="T102" s="25">
        <f t="shared" si="34"/>
        <v>34748</v>
      </c>
      <c r="U102" s="459"/>
      <c r="V102" s="818"/>
      <c r="W102" s="850"/>
      <c r="X102" s="850"/>
      <c r="Y102" s="25">
        <f t="shared" si="35"/>
        <v>0</v>
      </c>
    </row>
    <row r="103" spans="1:25">
      <c r="A103" s="855">
        <f t="shared" si="29"/>
        <v>98</v>
      </c>
      <c r="B103" s="305" t="s">
        <v>1517</v>
      </c>
      <c r="C103" s="25">
        <f t="shared" si="30"/>
        <v>8555</v>
      </c>
      <c r="D103" s="805">
        <f t="shared" si="37"/>
        <v>733.46299965462708</v>
      </c>
      <c r="E103" s="805">
        <f t="shared" si="37"/>
        <v>82.089687891952806</v>
      </c>
      <c r="F103" s="805">
        <f t="shared" si="37"/>
        <v>447.71235889698801</v>
      </c>
      <c r="G103" s="805">
        <f t="shared" si="37"/>
        <v>331.73977059967643</v>
      </c>
      <c r="H103" s="805">
        <f t="shared" si="37"/>
        <v>83.013451366040755</v>
      </c>
      <c r="I103" s="25">
        <f t="shared" si="31"/>
        <v>10233.018268409285</v>
      </c>
      <c r="J103" s="805">
        <v>1</v>
      </c>
      <c r="K103" s="805">
        <f t="shared" si="32"/>
        <v>10233.018268409285</v>
      </c>
      <c r="L103" s="706"/>
      <c r="M103" s="706"/>
      <c r="N103" s="194" t="s">
        <v>671</v>
      </c>
      <c r="O103" s="818">
        <f t="shared" si="33"/>
        <v>40962</v>
      </c>
      <c r="P103" s="818">
        <v>40965</v>
      </c>
      <c r="Q103" s="819" t="s">
        <v>1497</v>
      </c>
      <c r="R103" s="312">
        <v>1</v>
      </c>
      <c r="S103" s="850">
        <v>8555</v>
      </c>
      <c r="T103" s="25">
        <f t="shared" si="34"/>
        <v>8555</v>
      </c>
      <c r="U103" s="459"/>
      <c r="V103" s="818"/>
      <c r="W103" s="850"/>
      <c r="X103" s="850"/>
      <c r="Y103" s="25">
        <f t="shared" si="35"/>
        <v>0</v>
      </c>
    </row>
    <row r="104" spans="1:25">
      <c r="A104" s="855">
        <f t="shared" si="29"/>
        <v>99</v>
      </c>
      <c r="B104" s="305" t="s">
        <v>1518</v>
      </c>
      <c r="C104" s="25">
        <f t="shared" si="30"/>
        <v>61540</v>
      </c>
      <c r="D104" s="805">
        <f t="shared" si="37"/>
        <v>2933.8519986185083</v>
      </c>
      <c r="E104" s="805">
        <f t="shared" si="37"/>
        <v>328.35875156781123</v>
      </c>
      <c r="F104" s="805">
        <f t="shared" si="37"/>
        <v>1790.849435587952</v>
      </c>
      <c r="G104" s="805">
        <f t="shared" si="37"/>
        <v>1326.9590823987057</v>
      </c>
      <c r="H104" s="805">
        <f t="shared" si="37"/>
        <v>332.05380546416302</v>
      </c>
      <c r="I104" s="25">
        <f t="shared" si="31"/>
        <v>68252.073073637133</v>
      </c>
      <c r="J104" s="805">
        <v>4</v>
      </c>
      <c r="K104" s="805">
        <f t="shared" si="32"/>
        <v>17063.018268409283</v>
      </c>
      <c r="L104" s="706"/>
      <c r="M104" s="706"/>
      <c r="N104" s="191" t="s">
        <v>618</v>
      </c>
      <c r="O104" s="818">
        <f t="shared" si="33"/>
        <v>40962</v>
      </c>
      <c r="P104" s="818">
        <v>40965</v>
      </c>
      <c r="Q104" s="819" t="s">
        <v>1497</v>
      </c>
      <c r="R104" s="312">
        <f t="shared" ref="R104:R106" si="38">J104</f>
        <v>4</v>
      </c>
      <c r="S104" s="850">
        <v>15385</v>
      </c>
      <c r="T104" s="25">
        <f t="shared" si="34"/>
        <v>61540</v>
      </c>
      <c r="U104" s="459"/>
      <c r="V104" s="818"/>
      <c r="W104" s="850"/>
      <c r="X104" s="850"/>
      <c r="Y104" s="25">
        <f t="shared" si="35"/>
        <v>0</v>
      </c>
    </row>
    <row r="105" spans="1:25">
      <c r="A105" s="855">
        <f t="shared" si="29"/>
        <v>100</v>
      </c>
      <c r="B105" s="305" t="s">
        <v>1519</v>
      </c>
      <c r="C105" s="25">
        <f t="shared" si="30"/>
        <v>61540</v>
      </c>
      <c r="D105" s="805">
        <f t="shared" si="37"/>
        <v>2933.8519986185083</v>
      </c>
      <c r="E105" s="805">
        <f t="shared" si="37"/>
        <v>328.35875156781123</v>
      </c>
      <c r="F105" s="805">
        <f t="shared" si="37"/>
        <v>1790.849435587952</v>
      </c>
      <c r="G105" s="805">
        <f t="shared" si="37"/>
        <v>1326.9590823987057</v>
      </c>
      <c r="H105" s="805">
        <f t="shared" si="37"/>
        <v>332.05380546416302</v>
      </c>
      <c r="I105" s="25">
        <f t="shared" si="31"/>
        <v>68252.073073637133</v>
      </c>
      <c r="J105" s="805">
        <v>4</v>
      </c>
      <c r="K105" s="805">
        <f t="shared" si="32"/>
        <v>17063.018268409283</v>
      </c>
      <c r="L105" s="706"/>
      <c r="M105" s="706"/>
      <c r="N105" s="191" t="s">
        <v>618</v>
      </c>
      <c r="O105" s="818">
        <f t="shared" si="33"/>
        <v>40962</v>
      </c>
      <c r="P105" s="818">
        <v>40965</v>
      </c>
      <c r="Q105" s="819" t="s">
        <v>1497</v>
      </c>
      <c r="R105" s="312">
        <f t="shared" si="38"/>
        <v>4</v>
      </c>
      <c r="S105" s="850">
        <v>15385</v>
      </c>
      <c r="T105" s="25">
        <f t="shared" si="34"/>
        <v>61540</v>
      </c>
      <c r="U105" s="459"/>
      <c r="V105" s="818"/>
      <c r="W105" s="850"/>
      <c r="X105" s="850"/>
      <c r="Y105" s="25">
        <f t="shared" si="35"/>
        <v>0</v>
      </c>
    </row>
    <row r="106" spans="1:25">
      <c r="A106" s="855">
        <f t="shared" si="29"/>
        <v>101</v>
      </c>
      <c r="B106" s="305" t="s">
        <v>1520</v>
      </c>
      <c r="C106" s="25">
        <f t="shared" si="30"/>
        <v>153850</v>
      </c>
      <c r="D106" s="805">
        <f t="shared" ref="D106:H115" si="39">IF($J$192&lt;&gt;0,D$192/$J$192*$J106,0)</f>
        <v>7334.6299965462713</v>
      </c>
      <c r="E106" s="805">
        <f t="shared" si="39"/>
        <v>820.89687891952804</v>
      </c>
      <c r="F106" s="805">
        <f t="shared" si="39"/>
        <v>4477.1235889698801</v>
      </c>
      <c r="G106" s="805">
        <f t="shared" si="39"/>
        <v>3317.3977059967642</v>
      </c>
      <c r="H106" s="805">
        <f t="shared" si="39"/>
        <v>830.13451366040749</v>
      </c>
      <c r="I106" s="25">
        <f t="shared" si="31"/>
        <v>170630.18268409287</v>
      </c>
      <c r="J106" s="805">
        <v>10</v>
      </c>
      <c r="K106" s="805">
        <f t="shared" si="32"/>
        <v>17063.018268409287</v>
      </c>
      <c r="L106" s="706"/>
      <c r="M106" s="706"/>
      <c r="N106" s="191" t="s">
        <v>618</v>
      </c>
      <c r="O106" s="818">
        <f t="shared" si="33"/>
        <v>40962</v>
      </c>
      <c r="P106" s="818">
        <v>40965</v>
      </c>
      <c r="Q106" s="819" t="s">
        <v>1497</v>
      </c>
      <c r="R106" s="312">
        <f t="shared" si="38"/>
        <v>10</v>
      </c>
      <c r="S106" s="850">
        <v>15385</v>
      </c>
      <c r="T106" s="25">
        <f t="shared" si="34"/>
        <v>153850</v>
      </c>
      <c r="U106" s="459"/>
      <c r="V106" s="818"/>
      <c r="W106" s="850"/>
      <c r="X106" s="850"/>
      <c r="Y106" s="25">
        <f t="shared" si="35"/>
        <v>0</v>
      </c>
    </row>
    <row r="107" spans="1:25">
      <c r="A107" s="855">
        <f t="shared" si="29"/>
        <v>102</v>
      </c>
      <c r="B107" s="305" t="s">
        <v>1521</v>
      </c>
      <c r="C107" s="25">
        <f t="shared" si="30"/>
        <v>7705260</v>
      </c>
      <c r="D107" s="805">
        <f t="shared" si="39"/>
        <v>372599.20382455055</v>
      </c>
      <c r="E107" s="805">
        <f t="shared" si="39"/>
        <v>41701.561449112029</v>
      </c>
      <c r="F107" s="805">
        <f t="shared" si="39"/>
        <v>227437.87831966992</v>
      </c>
      <c r="G107" s="805">
        <f t="shared" si="39"/>
        <v>168523.80346463562</v>
      </c>
      <c r="H107" s="805">
        <f t="shared" si="39"/>
        <v>42170.833293948701</v>
      </c>
      <c r="I107" s="25">
        <f t="shared" si="31"/>
        <v>8557693.2803519163</v>
      </c>
      <c r="J107" s="805">
        <v>508</v>
      </c>
      <c r="K107" s="805">
        <f t="shared" si="32"/>
        <v>16845.852914078576</v>
      </c>
      <c r="L107" s="706"/>
      <c r="M107" s="706"/>
      <c r="N107" s="194" t="s">
        <v>664</v>
      </c>
      <c r="O107" s="818">
        <f t="shared" si="33"/>
        <v>40962</v>
      </c>
      <c r="P107" s="818">
        <v>40965</v>
      </c>
      <c r="Q107" s="819" t="s">
        <v>1497</v>
      </c>
      <c r="R107" s="312">
        <v>270</v>
      </c>
      <c r="S107" s="850">
        <v>28538</v>
      </c>
      <c r="T107" s="25">
        <f t="shared" si="34"/>
        <v>7705260</v>
      </c>
      <c r="U107" s="459"/>
      <c r="V107" s="818"/>
      <c r="W107" s="850"/>
      <c r="X107" s="850"/>
      <c r="Y107" s="25">
        <f t="shared" si="35"/>
        <v>0</v>
      </c>
    </row>
    <row r="108" spans="1:25">
      <c r="A108" s="855">
        <f t="shared" si="29"/>
        <v>103</v>
      </c>
      <c r="B108" s="305" t="s">
        <v>935</v>
      </c>
      <c r="C108" s="25">
        <f t="shared" si="30"/>
        <v>1899840</v>
      </c>
      <c r="D108" s="805">
        <f t="shared" si="39"/>
        <v>381400.75982040609</v>
      </c>
      <c r="E108" s="805">
        <f t="shared" si="39"/>
        <v>42686.637703815461</v>
      </c>
      <c r="F108" s="805">
        <f t="shared" si="39"/>
        <v>232810.42662643376</v>
      </c>
      <c r="G108" s="805">
        <f t="shared" si="39"/>
        <v>172504.68071183175</v>
      </c>
      <c r="H108" s="805">
        <f t="shared" si="39"/>
        <v>43166.994710341191</v>
      </c>
      <c r="I108" s="25">
        <f t="shared" si="31"/>
        <v>2772409.4995728284</v>
      </c>
      <c r="J108" s="805">
        <v>520</v>
      </c>
      <c r="K108" s="805">
        <f t="shared" si="32"/>
        <v>5331.556729947747</v>
      </c>
      <c r="L108" s="706"/>
      <c r="M108" s="706"/>
      <c r="N108" s="191" t="s">
        <v>646</v>
      </c>
      <c r="O108" s="818">
        <f t="shared" si="33"/>
        <v>40962</v>
      </c>
      <c r="P108" s="818">
        <v>40965</v>
      </c>
      <c r="Q108" s="819" t="s">
        <v>1497</v>
      </c>
      <c r="R108" s="312">
        <v>80</v>
      </c>
      <c r="S108" s="850">
        <v>23748</v>
      </c>
      <c r="T108" s="25">
        <f t="shared" si="34"/>
        <v>1899840</v>
      </c>
      <c r="U108" s="459"/>
      <c r="V108" s="818"/>
      <c r="W108" s="850"/>
      <c r="X108" s="850"/>
      <c r="Y108" s="25">
        <f t="shared" si="35"/>
        <v>0</v>
      </c>
    </row>
    <row r="109" spans="1:25">
      <c r="A109" s="855">
        <f t="shared" si="29"/>
        <v>104</v>
      </c>
      <c r="B109" s="305" t="s">
        <v>1522</v>
      </c>
      <c r="C109" s="25">
        <f t="shared" si="30"/>
        <v>30770</v>
      </c>
      <c r="D109" s="805">
        <f t="shared" si="39"/>
        <v>1466.9259993092542</v>
      </c>
      <c r="E109" s="805">
        <f t="shared" si="39"/>
        <v>164.17937578390561</v>
      </c>
      <c r="F109" s="805">
        <f t="shared" si="39"/>
        <v>895.42471779397601</v>
      </c>
      <c r="G109" s="805">
        <f t="shared" si="39"/>
        <v>663.47954119935287</v>
      </c>
      <c r="H109" s="805">
        <f t="shared" si="39"/>
        <v>166.02690273208151</v>
      </c>
      <c r="I109" s="25">
        <f t="shared" si="31"/>
        <v>34126.036536818567</v>
      </c>
      <c r="J109" s="805">
        <v>2</v>
      </c>
      <c r="K109" s="805">
        <f t="shared" si="32"/>
        <v>17063.018268409283</v>
      </c>
      <c r="L109" s="706"/>
      <c r="M109" s="706"/>
      <c r="N109" s="191" t="s">
        <v>618</v>
      </c>
      <c r="O109" s="818">
        <f t="shared" si="33"/>
        <v>40962</v>
      </c>
      <c r="P109" s="818">
        <v>40965</v>
      </c>
      <c r="Q109" s="819" t="s">
        <v>1497</v>
      </c>
      <c r="R109" s="312">
        <f t="shared" ref="R109:R110" si="40">J109</f>
        <v>2</v>
      </c>
      <c r="S109" s="850">
        <v>15385</v>
      </c>
      <c r="T109" s="25">
        <f t="shared" si="34"/>
        <v>30770</v>
      </c>
      <c r="U109" s="459"/>
      <c r="V109" s="818"/>
      <c r="W109" s="850"/>
      <c r="X109" s="850"/>
      <c r="Y109" s="25">
        <f t="shared" si="35"/>
        <v>0</v>
      </c>
    </row>
    <row r="110" spans="1:25">
      <c r="A110" s="855">
        <f t="shared" si="29"/>
        <v>105</v>
      </c>
      <c r="B110" s="305" t="s">
        <v>1533</v>
      </c>
      <c r="C110" s="25">
        <f t="shared" si="30"/>
        <v>138465</v>
      </c>
      <c r="D110" s="805">
        <f t="shared" si="39"/>
        <v>6601.166996891644</v>
      </c>
      <c r="E110" s="805">
        <f t="shared" si="39"/>
        <v>738.8071910275753</v>
      </c>
      <c r="F110" s="805">
        <f t="shared" si="39"/>
        <v>4029.4112300728921</v>
      </c>
      <c r="G110" s="805">
        <f t="shared" si="39"/>
        <v>2985.6579353970878</v>
      </c>
      <c r="H110" s="805">
        <f t="shared" si="39"/>
        <v>747.12106229436677</v>
      </c>
      <c r="I110" s="25">
        <f t="shared" si="31"/>
        <v>153567.16441568357</v>
      </c>
      <c r="J110" s="805">
        <v>9</v>
      </c>
      <c r="K110" s="805">
        <f t="shared" si="32"/>
        <v>17063.018268409287</v>
      </c>
      <c r="L110" s="706"/>
      <c r="M110" s="706"/>
      <c r="N110" s="191" t="s">
        <v>618</v>
      </c>
      <c r="O110" s="818">
        <f t="shared" si="33"/>
        <v>40965</v>
      </c>
      <c r="P110" s="818">
        <v>40968</v>
      </c>
      <c r="Q110" s="819" t="s">
        <v>1523</v>
      </c>
      <c r="R110" s="312">
        <f t="shared" si="40"/>
        <v>9</v>
      </c>
      <c r="S110" s="850">
        <v>15385</v>
      </c>
      <c r="T110" s="25">
        <f t="shared" si="34"/>
        <v>138465</v>
      </c>
      <c r="U110" s="459"/>
      <c r="V110" s="818"/>
      <c r="W110" s="850"/>
      <c r="X110" s="850"/>
      <c r="Y110" s="25">
        <f t="shared" si="35"/>
        <v>0</v>
      </c>
    </row>
    <row r="111" spans="1:25">
      <c r="A111" s="855">
        <f t="shared" ref="A111:A142" si="41">IF(B111&lt;&gt;"",A110+1,"")</f>
        <v>106</v>
      </c>
      <c r="B111" s="305" t="s">
        <v>1532</v>
      </c>
      <c r="C111" s="25">
        <f t="shared" ref="C111:C142" si="42">T111</f>
        <v>8555</v>
      </c>
      <c r="D111" s="805">
        <f t="shared" si="39"/>
        <v>1466.9259993092542</v>
      </c>
      <c r="E111" s="805">
        <f t="shared" si="39"/>
        <v>164.17937578390561</v>
      </c>
      <c r="F111" s="805">
        <f t="shared" si="39"/>
        <v>895.42471779397601</v>
      </c>
      <c r="G111" s="805">
        <f t="shared" si="39"/>
        <v>663.47954119935287</v>
      </c>
      <c r="H111" s="805">
        <f t="shared" si="39"/>
        <v>166.02690273208151</v>
      </c>
      <c r="I111" s="25">
        <f t="shared" ref="I111:I142" si="43">SUM(C111:H111)</f>
        <v>11911.03653681857</v>
      </c>
      <c r="J111" s="805">
        <v>2</v>
      </c>
      <c r="K111" s="805">
        <f t="shared" ref="K111:K142" si="44">IF(J111&lt;&gt;"",I111/J111,"")</f>
        <v>5955.5182684092852</v>
      </c>
      <c r="L111" s="706"/>
      <c r="M111" s="706"/>
      <c r="N111" s="194" t="s">
        <v>671</v>
      </c>
      <c r="O111" s="818">
        <f t="shared" ref="O111:O142" si="45">P111-3</f>
        <v>40965</v>
      </c>
      <c r="P111" s="818">
        <v>40968</v>
      </c>
      <c r="Q111" s="819" t="s">
        <v>1523</v>
      </c>
      <c r="R111" s="312">
        <v>1</v>
      </c>
      <c r="S111" s="850">
        <v>8555</v>
      </c>
      <c r="T111" s="25">
        <f t="shared" ref="T111:T142" si="46">ROUND(R111*S111,0)</f>
        <v>8555</v>
      </c>
      <c r="U111" s="459"/>
      <c r="V111" s="818"/>
      <c r="W111" s="850"/>
      <c r="X111" s="850"/>
      <c r="Y111" s="25">
        <f t="shared" ref="Y111:Y142" si="47">W111*X111</f>
        <v>0</v>
      </c>
    </row>
    <row r="112" spans="1:25">
      <c r="A112" s="855">
        <f t="shared" si="41"/>
        <v>107</v>
      </c>
      <c r="B112" s="305" t="s">
        <v>1499</v>
      </c>
      <c r="C112" s="25">
        <f t="shared" si="42"/>
        <v>8555</v>
      </c>
      <c r="D112" s="805">
        <f t="shared" si="39"/>
        <v>1466.9259993092542</v>
      </c>
      <c r="E112" s="805">
        <f t="shared" si="39"/>
        <v>164.17937578390561</v>
      </c>
      <c r="F112" s="805">
        <f t="shared" si="39"/>
        <v>895.42471779397601</v>
      </c>
      <c r="G112" s="805">
        <f t="shared" si="39"/>
        <v>663.47954119935287</v>
      </c>
      <c r="H112" s="805">
        <f t="shared" si="39"/>
        <v>166.02690273208151</v>
      </c>
      <c r="I112" s="25">
        <f t="shared" si="43"/>
        <v>11911.03653681857</v>
      </c>
      <c r="J112" s="805">
        <v>2</v>
      </c>
      <c r="K112" s="805">
        <f t="shared" si="44"/>
        <v>5955.5182684092852</v>
      </c>
      <c r="L112" s="706"/>
      <c r="M112" s="706"/>
      <c r="N112" s="194" t="s">
        <v>671</v>
      </c>
      <c r="O112" s="818">
        <f t="shared" si="45"/>
        <v>40965</v>
      </c>
      <c r="P112" s="818">
        <v>40968</v>
      </c>
      <c r="Q112" s="819" t="s">
        <v>1523</v>
      </c>
      <c r="R112" s="312">
        <v>1</v>
      </c>
      <c r="S112" s="850">
        <v>8555</v>
      </c>
      <c r="T112" s="25">
        <f t="shared" si="46"/>
        <v>8555</v>
      </c>
      <c r="U112" s="459"/>
      <c r="V112" s="818"/>
      <c r="W112" s="850"/>
      <c r="X112" s="850"/>
      <c r="Y112" s="25">
        <f t="shared" si="47"/>
        <v>0</v>
      </c>
    </row>
    <row r="113" spans="1:25">
      <c r="A113" s="855">
        <f t="shared" si="41"/>
        <v>108</v>
      </c>
      <c r="B113" s="305" t="s">
        <v>1530</v>
      </c>
      <c r="C113" s="25">
        <f t="shared" si="42"/>
        <v>25665</v>
      </c>
      <c r="D113" s="805">
        <f t="shared" si="39"/>
        <v>2200.388998963881</v>
      </c>
      <c r="E113" s="805">
        <f t="shared" si="39"/>
        <v>246.26906367585843</v>
      </c>
      <c r="F113" s="805">
        <f t="shared" si="39"/>
        <v>1343.137076690964</v>
      </c>
      <c r="G113" s="805">
        <f t="shared" si="39"/>
        <v>995.21931179902936</v>
      </c>
      <c r="H113" s="805">
        <f t="shared" si="39"/>
        <v>249.04035409812226</v>
      </c>
      <c r="I113" s="25">
        <f t="shared" si="43"/>
        <v>30699.054805227854</v>
      </c>
      <c r="J113" s="805">
        <v>3</v>
      </c>
      <c r="K113" s="805">
        <f t="shared" si="44"/>
        <v>10233.018268409285</v>
      </c>
      <c r="L113" s="706"/>
      <c r="M113" s="706"/>
      <c r="N113" s="194" t="s">
        <v>671</v>
      </c>
      <c r="O113" s="818">
        <f t="shared" si="45"/>
        <v>40965</v>
      </c>
      <c r="P113" s="818">
        <v>40968</v>
      </c>
      <c r="Q113" s="819" t="s">
        <v>1523</v>
      </c>
      <c r="R113" s="312">
        <f>J113</f>
        <v>3</v>
      </c>
      <c r="S113" s="850">
        <v>8555</v>
      </c>
      <c r="T113" s="25">
        <f t="shared" si="46"/>
        <v>25665</v>
      </c>
      <c r="U113" s="459"/>
      <c r="V113" s="818"/>
      <c r="W113" s="850"/>
      <c r="X113" s="850"/>
      <c r="Y113" s="25">
        <f t="shared" si="47"/>
        <v>0</v>
      </c>
    </row>
    <row r="114" spans="1:25">
      <c r="A114" s="855">
        <f t="shared" si="41"/>
        <v>109</v>
      </c>
      <c r="B114" s="305" t="s">
        <v>1513</v>
      </c>
      <c r="C114" s="25">
        <f t="shared" si="42"/>
        <v>8555</v>
      </c>
      <c r="D114" s="805">
        <f t="shared" si="39"/>
        <v>1466.9259993092542</v>
      </c>
      <c r="E114" s="805">
        <f t="shared" si="39"/>
        <v>164.17937578390561</v>
      </c>
      <c r="F114" s="805">
        <f t="shared" si="39"/>
        <v>895.42471779397601</v>
      </c>
      <c r="G114" s="805">
        <f t="shared" si="39"/>
        <v>663.47954119935287</v>
      </c>
      <c r="H114" s="805">
        <f t="shared" si="39"/>
        <v>166.02690273208151</v>
      </c>
      <c r="I114" s="25">
        <f t="shared" si="43"/>
        <v>11911.03653681857</v>
      </c>
      <c r="J114" s="805">
        <v>2</v>
      </c>
      <c r="K114" s="805">
        <f t="shared" si="44"/>
        <v>5955.5182684092852</v>
      </c>
      <c r="L114" s="706"/>
      <c r="M114" s="706"/>
      <c r="N114" s="194" t="s">
        <v>671</v>
      </c>
      <c r="O114" s="818">
        <f t="shared" si="45"/>
        <v>40965</v>
      </c>
      <c r="P114" s="818">
        <v>40968</v>
      </c>
      <c r="Q114" s="819" t="s">
        <v>1523</v>
      </c>
      <c r="R114" s="312">
        <v>1</v>
      </c>
      <c r="S114" s="850">
        <v>8555</v>
      </c>
      <c r="T114" s="25">
        <f t="shared" si="46"/>
        <v>8555</v>
      </c>
      <c r="U114" s="459"/>
      <c r="V114" s="818"/>
      <c r="W114" s="850"/>
      <c r="X114" s="850"/>
      <c r="Y114" s="25">
        <f t="shared" si="47"/>
        <v>0</v>
      </c>
    </row>
    <row r="115" spans="1:25">
      <c r="A115" s="855">
        <f t="shared" si="41"/>
        <v>110</v>
      </c>
      <c r="B115" s="305" t="s">
        <v>1529</v>
      </c>
      <c r="C115" s="25">
        <f t="shared" si="42"/>
        <v>17110</v>
      </c>
      <c r="D115" s="805">
        <f t="shared" si="39"/>
        <v>1466.9259993092542</v>
      </c>
      <c r="E115" s="805">
        <f t="shared" si="39"/>
        <v>164.17937578390561</v>
      </c>
      <c r="F115" s="805">
        <f t="shared" si="39"/>
        <v>895.42471779397601</v>
      </c>
      <c r="G115" s="805">
        <f t="shared" si="39"/>
        <v>663.47954119935287</v>
      </c>
      <c r="H115" s="805">
        <f t="shared" si="39"/>
        <v>166.02690273208151</v>
      </c>
      <c r="I115" s="25">
        <f t="shared" si="43"/>
        <v>20466.03653681857</v>
      </c>
      <c r="J115" s="805">
        <v>2</v>
      </c>
      <c r="K115" s="805">
        <f t="shared" si="44"/>
        <v>10233.018268409285</v>
      </c>
      <c r="L115" s="706"/>
      <c r="M115" s="706"/>
      <c r="N115" s="194" t="s">
        <v>671</v>
      </c>
      <c r="O115" s="818">
        <f t="shared" si="45"/>
        <v>40965</v>
      </c>
      <c r="P115" s="818">
        <v>40968</v>
      </c>
      <c r="Q115" s="819" t="s">
        <v>1523</v>
      </c>
      <c r="R115" s="312">
        <f>J115</f>
        <v>2</v>
      </c>
      <c r="S115" s="850">
        <v>8555</v>
      </c>
      <c r="T115" s="25">
        <f t="shared" si="46"/>
        <v>17110</v>
      </c>
      <c r="U115" s="459"/>
      <c r="V115" s="818"/>
      <c r="W115" s="850"/>
      <c r="X115" s="850"/>
      <c r="Y115" s="25">
        <f t="shared" si="47"/>
        <v>0</v>
      </c>
    </row>
    <row r="116" spans="1:25">
      <c r="A116" s="855">
        <f t="shared" si="41"/>
        <v>111</v>
      </c>
      <c r="B116" s="305" t="s">
        <v>1531</v>
      </c>
      <c r="C116" s="25">
        <f t="shared" si="42"/>
        <v>17110</v>
      </c>
      <c r="D116" s="805">
        <f t="shared" ref="D116:H125" si="48">IF($J$192&lt;&gt;0,D$192/$J$192*$J116,0)</f>
        <v>1466.9259993092542</v>
      </c>
      <c r="E116" s="805">
        <f t="shared" si="48"/>
        <v>164.17937578390561</v>
      </c>
      <c r="F116" s="805">
        <f t="shared" si="48"/>
        <v>895.42471779397601</v>
      </c>
      <c r="G116" s="805">
        <f t="shared" si="48"/>
        <v>663.47954119935287</v>
      </c>
      <c r="H116" s="805">
        <f t="shared" si="48"/>
        <v>166.02690273208151</v>
      </c>
      <c r="I116" s="25">
        <f t="shared" si="43"/>
        <v>20466.03653681857</v>
      </c>
      <c r="J116" s="805">
        <v>2</v>
      </c>
      <c r="K116" s="805">
        <f t="shared" si="44"/>
        <v>10233.018268409285</v>
      </c>
      <c r="L116" s="706"/>
      <c r="M116" s="706"/>
      <c r="N116" s="194" t="s">
        <v>671</v>
      </c>
      <c r="O116" s="818">
        <f t="shared" si="45"/>
        <v>40965</v>
      </c>
      <c r="P116" s="818">
        <v>40968</v>
      </c>
      <c r="Q116" s="819" t="s">
        <v>1523</v>
      </c>
      <c r="R116" s="312">
        <f>J116</f>
        <v>2</v>
      </c>
      <c r="S116" s="850">
        <v>8555</v>
      </c>
      <c r="T116" s="25">
        <f t="shared" si="46"/>
        <v>17110</v>
      </c>
      <c r="U116" s="459"/>
      <c r="V116" s="818"/>
      <c r="W116" s="850"/>
      <c r="X116" s="850"/>
      <c r="Y116" s="25">
        <f t="shared" si="47"/>
        <v>0</v>
      </c>
    </row>
    <row r="117" spans="1:25">
      <c r="A117" s="855">
        <f t="shared" si="41"/>
        <v>112</v>
      </c>
      <c r="B117" s="305" t="s">
        <v>1514</v>
      </c>
      <c r="C117" s="25">
        <f t="shared" si="42"/>
        <v>387772</v>
      </c>
      <c r="D117" s="805">
        <f t="shared" si="48"/>
        <v>48408.55797720539</v>
      </c>
      <c r="E117" s="805">
        <f t="shared" si="48"/>
        <v>5417.9194008688855</v>
      </c>
      <c r="F117" s="805">
        <f t="shared" si="48"/>
        <v>29549.015687201208</v>
      </c>
      <c r="G117" s="805">
        <f t="shared" si="48"/>
        <v>21894.824859578646</v>
      </c>
      <c r="H117" s="805">
        <f t="shared" si="48"/>
        <v>5478.8877901586902</v>
      </c>
      <c r="I117" s="25">
        <f t="shared" si="43"/>
        <v>498521.20571501279</v>
      </c>
      <c r="J117" s="805">
        <v>66</v>
      </c>
      <c r="K117" s="805">
        <f t="shared" si="44"/>
        <v>7553.3516017426182</v>
      </c>
      <c r="L117" s="706"/>
      <c r="M117" s="706"/>
      <c r="N117" s="191" t="s">
        <v>608</v>
      </c>
      <c r="O117" s="818">
        <f t="shared" si="45"/>
        <v>40965</v>
      </c>
      <c r="P117" s="818">
        <v>40968</v>
      </c>
      <c r="Q117" s="819" t="s">
        <v>1523</v>
      </c>
      <c r="R117" s="312">
        <v>22</v>
      </c>
      <c r="S117" s="850">
        <v>17626</v>
      </c>
      <c r="T117" s="25">
        <f t="shared" si="46"/>
        <v>387772</v>
      </c>
      <c r="U117" s="459"/>
      <c r="V117" s="818"/>
      <c r="W117" s="850"/>
      <c r="X117" s="850"/>
      <c r="Y117" s="25">
        <f t="shared" si="47"/>
        <v>0</v>
      </c>
    </row>
    <row r="118" spans="1:25">
      <c r="A118" s="855">
        <f t="shared" si="41"/>
        <v>113</v>
      </c>
      <c r="B118" s="305" t="s">
        <v>1516</v>
      </c>
      <c r="C118" s="25">
        <f t="shared" si="42"/>
        <v>8555</v>
      </c>
      <c r="D118" s="805">
        <f t="shared" si="48"/>
        <v>733.46299965462708</v>
      </c>
      <c r="E118" s="805">
        <f t="shared" si="48"/>
        <v>82.089687891952806</v>
      </c>
      <c r="F118" s="805">
        <f t="shared" si="48"/>
        <v>447.71235889698801</v>
      </c>
      <c r="G118" s="805">
        <f t="shared" si="48"/>
        <v>331.73977059967643</v>
      </c>
      <c r="H118" s="805">
        <f t="shared" si="48"/>
        <v>83.013451366040755</v>
      </c>
      <c r="I118" s="25">
        <f t="shared" si="43"/>
        <v>10233.018268409285</v>
      </c>
      <c r="J118" s="805">
        <v>1</v>
      </c>
      <c r="K118" s="805">
        <f t="shared" si="44"/>
        <v>10233.018268409285</v>
      </c>
      <c r="L118" s="706"/>
      <c r="M118" s="706"/>
      <c r="N118" s="194" t="s">
        <v>671</v>
      </c>
      <c r="O118" s="818">
        <f t="shared" si="45"/>
        <v>40965</v>
      </c>
      <c r="P118" s="818">
        <v>40968</v>
      </c>
      <c r="Q118" s="819" t="s">
        <v>1523</v>
      </c>
      <c r="R118" s="312">
        <f>J118</f>
        <v>1</v>
      </c>
      <c r="S118" s="850">
        <v>8555</v>
      </c>
      <c r="T118" s="25">
        <f t="shared" si="46"/>
        <v>8555</v>
      </c>
      <c r="U118" s="459"/>
      <c r="V118" s="818"/>
      <c r="W118" s="850"/>
      <c r="X118" s="850"/>
      <c r="Y118" s="25">
        <f t="shared" si="47"/>
        <v>0</v>
      </c>
    </row>
    <row r="119" spans="1:25">
      <c r="A119" s="855">
        <f t="shared" si="41"/>
        <v>114</v>
      </c>
      <c r="B119" s="305" t="s">
        <v>1506</v>
      </c>
      <c r="C119" s="25">
        <f t="shared" si="42"/>
        <v>424530</v>
      </c>
      <c r="D119" s="805">
        <f t="shared" si="48"/>
        <v>49875.483976514639</v>
      </c>
      <c r="E119" s="805">
        <f t="shared" si="48"/>
        <v>5582.0987766527905</v>
      </c>
      <c r="F119" s="805">
        <f t="shared" si="48"/>
        <v>30444.440404995185</v>
      </c>
      <c r="G119" s="805">
        <f t="shared" si="48"/>
        <v>22558.304400777997</v>
      </c>
      <c r="H119" s="805">
        <f t="shared" si="48"/>
        <v>5644.9146928907712</v>
      </c>
      <c r="I119" s="25">
        <f t="shared" si="43"/>
        <v>538635.24225183134</v>
      </c>
      <c r="J119" s="805">
        <v>68</v>
      </c>
      <c r="K119" s="805">
        <f t="shared" si="44"/>
        <v>7921.1065037034023</v>
      </c>
      <c r="L119" s="706"/>
      <c r="M119" s="706"/>
      <c r="N119" s="191" t="s">
        <v>641</v>
      </c>
      <c r="O119" s="818">
        <f t="shared" si="45"/>
        <v>40965</v>
      </c>
      <c r="P119" s="818">
        <v>40968</v>
      </c>
      <c r="Q119" s="819" t="s">
        <v>1523</v>
      </c>
      <c r="R119" s="312">
        <v>30</v>
      </c>
      <c r="S119" s="850">
        <v>14151</v>
      </c>
      <c r="T119" s="25">
        <f t="shared" si="46"/>
        <v>424530</v>
      </c>
      <c r="U119" s="459"/>
      <c r="V119" s="818"/>
      <c r="W119" s="850"/>
      <c r="X119" s="850"/>
      <c r="Y119" s="25">
        <f t="shared" si="47"/>
        <v>0</v>
      </c>
    </row>
    <row r="120" spans="1:25">
      <c r="A120" s="855">
        <f t="shared" si="41"/>
        <v>115</v>
      </c>
      <c r="B120" s="305" t="s">
        <v>1507</v>
      </c>
      <c r="C120" s="25">
        <f t="shared" si="42"/>
        <v>1076185</v>
      </c>
      <c r="D120" s="805">
        <f t="shared" si="48"/>
        <v>99750.967953029278</v>
      </c>
      <c r="E120" s="805">
        <f t="shared" si="48"/>
        <v>11164.197553305581</v>
      </c>
      <c r="F120" s="805">
        <f t="shared" si="48"/>
        <v>60888.880809990369</v>
      </c>
      <c r="G120" s="805">
        <f t="shared" si="48"/>
        <v>45116.608801555994</v>
      </c>
      <c r="H120" s="805">
        <f t="shared" si="48"/>
        <v>11289.829385781542</v>
      </c>
      <c r="I120" s="25">
        <f t="shared" si="43"/>
        <v>1304395.4845036629</v>
      </c>
      <c r="J120" s="805">
        <v>136</v>
      </c>
      <c r="K120" s="805">
        <f t="shared" si="44"/>
        <v>9591.143268409287</v>
      </c>
      <c r="L120" s="706"/>
      <c r="M120" s="706"/>
      <c r="N120" s="191" t="s">
        <v>1375</v>
      </c>
      <c r="O120" s="818">
        <f t="shared" si="45"/>
        <v>40965</v>
      </c>
      <c r="P120" s="818">
        <v>40968</v>
      </c>
      <c r="Q120" s="819" t="s">
        <v>1523</v>
      </c>
      <c r="R120" s="312">
        <v>55</v>
      </c>
      <c r="S120" s="850">
        <v>19567</v>
      </c>
      <c r="T120" s="25">
        <f t="shared" si="46"/>
        <v>1076185</v>
      </c>
      <c r="U120" s="459"/>
      <c r="V120" s="818"/>
      <c r="W120" s="850"/>
      <c r="X120" s="850"/>
      <c r="Y120" s="25">
        <f t="shared" si="47"/>
        <v>0</v>
      </c>
    </row>
    <row r="121" spans="1:25">
      <c r="A121" s="855">
        <f t="shared" si="41"/>
        <v>116</v>
      </c>
      <c r="B121" s="305" t="s">
        <v>1527</v>
      </c>
      <c r="C121" s="25">
        <f t="shared" si="42"/>
        <v>391340</v>
      </c>
      <c r="D121" s="805">
        <f t="shared" si="48"/>
        <v>38140.075982040609</v>
      </c>
      <c r="E121" s="805">
        <f t="shared" si="48"/>
        <v>4268.6637703815459</v>
      </c>
      <c r="F121" s="805">
        <f t="shared" si="48"/>
        <v>23281.042662643376</v>
      </c>
      <c r="G121" s="805">
        <f t="shared" si="48"/>
        <v>17250.468071183175</v>
      </c>
      <c r="H121" s="805">
        <f t="shared" si="48"/>
        <v>4316.6994710341196</v>
      </c>
      <c r="I121" s="25">
        <f t="shared" si="43"/>
        <v>478596.94995728281</v>
      </c>
      <c r="J121" s="805">
        <v>52</v>
      </c>
      <c r="K121" s="805">
        <f t="shared" si="44"/>
        <v>9203.7874991785156</v>
      </c>
      <c r="L121" s="706"/>
      <c r="M121" s="706"/>
      <c r="N121" s="191" t="s">
        <v>1375</v>
      </c>
      <c r="O121" s="818">
        <f t="shared" si="45"/>
        <v>40965</v>
      </c>
      <c r="P121" s="818">
        <v>40968</v>
      </c>
      <c r="Q121" s="819" t="s">
        <v>1523</v>
      </c>
      <c r="R121" s="312">
        <v>20</v>
      </c>
      <c r="S121" s="850">
        <v>19567</v>
      </c>
      <c r="T121" s="25">
        <f t="shared" si="46"/>
        <v>391340</v>
      </c>
      <c r="U121" s="459"/>
      <c r="V121" s="818"/>
      <c r="W121" s="850"/>
      <c r="X121" s="850"/>
      <c r="Y121" s="25">
        <f t="shared" si="47"/>
        <v>0</v>
      </c>
    </row>
    <row r="122" spans="1:25">
      <c r="A122" s="855">
        <f t="shared" si="41"/>
        <v>117</v>
      </c>
      <c r="B122" s="305" t="s">
        <v>1508</v>
      </c>
      <c r="C122" s="25">
        <f t="shared" si="42"/>
        <v>5831000</v>
      </c>
      <c r="D122" s="805">
        <f t="shared" si="48"/>
        <v>390202.31581626163</v>
      </c>
      <c r="E122" s="805">
        <f t="shared" si="48"/>
        <v>43671.713958518892</v>
      </c>
      <c r="F122" s="805">
        <f t="shared" si="48"/>
        <v>238182.97493319761</v>
      </c>
      <c r="G122" s="805">
        <f t="shared" si="48"/>
        <v>176485.55795902785</v>
      </c>
      <c r="H122" s="805">
        <f t="shared" si="48"/>
        <v>44163.15612673368</v>
      </c>
      <c r="I122" s="25">
        <f t="shared" si="43"/>
        <v>6723705.7187937396</v>
      </c>
      <c r="J122" s="805">
        <v>532</v>
      </c>
      <c r="K122" s="805">
        <f t="shared" si="44"/>
        <v>12638.544584198758</v>
      </c>
      <c r="L122" s="706"/>
      <c r="M122" s="706"/>
      <c r="N122" s="191" t="s">
        <v>643</v>
      </c>
      <c r="O122" s="818">
        <f t="shared" si="45"/>
        <v>40965</v>
      </c>
      <c r="P122" s="818">
        <v>40968</v>
      </c>
      <c r="Q122" s="819" t="s">
        <v>1523</v>
      </c>
      <c r="R122" s="312">
        <v>350</v>
      </c>
      <c r="S122" s="850">
        <v>16660</v>
      </c>
      <c r="T122" s="25">
        <f t="shared" si="46"/>
        <v>5831000</v>
      </c>
      <c r="U122" s="459"/>
      <c r="V122" s="818"/>
      <c r="W122" s="850"/>
      <c r="X122" s="850"/>
      <c r="Y122" s="25">
        <f t="shared" si="47"/>
        <v>0</v>
      </c>
    </row>
    <row r="123" spans="1:25">
      <c r="A123" s="855">
        <f t="shared" si="41"/>
        <v>118</v>
      </c>
      <c r="B123" s="305" t="s">
        <v>1498</v>
      </c>
      <c r="C123" s="25">
        <f t="shared" si="42"/>
        <v>5534120</v>
      </c>
      <c r="D123" s="805">
        <f t="shared" si="48"/>
        <v>330791.81284423679</v>
      </c>
      <c r="E123" s="805">
        <f t="shared" si="48"/>
        <v>37022.449239270718</v>
      </c>
      <c r="F123" s="805">
        <f t="shared" si="48"/>
        <v>201918.2738625416</v>
      </c>
      <c r="G123" s="805">
        <f t="shared" si="48"/>
        <v>149614.63654045408</v>
      </c>
      <c r="H123" s="805">
        <f t="shared" si="48"/>
        <v>37439.066566084381</v>
      </c>
      <c r="I123" s="25">
        <f t="shared" si="43"/>
        <v>6290906.2390525872</v>
      </c>
      <c r="J123" s="805">
        <v>451</v>
      </c>
      <c r="K123" s="805">
        <f t="shared" si="44"/>
        <v>13948.794321624362</v>
      </c>
      <c r="L123" s="706"/>
      <c r="M123" s="706"/>
      <c r="N123" s="191" t="s">
        <v>642</v>
      </c>
      <c r="O123" s="818">
        <f t="shared" si="45"/>
        <v>40965</v>
      </c>
      <c r="P123" s="818">
        <v>40968</v>
      </c>
      <c r="Q123" s="819" t="s">
        <v>1523</v>
      </c>
      <c r="R123" s="312">
        <v>248</v>
      </c>
      <c r="S123" s="850">
        <v>22315</v>
      </c>
      <c r="T123" s="25">
        <f t="shared" si="46"/>
        <v>5534120</v>
      </c>
      <c r="U123" s="459"/>
      <c r="V123" s="818"/>
      <c r="W123" s="850"/>
      <c r="X123" s="850"/>
      <c r="Y123" s="25">
        <f t="shared" si="47"/>
        <v>0</v>
      </c>
    </row>
    <row r="124" spans="1:25">
      <c r="A124" s="855">
        <f t="shared" si="41"/>
        <v>119</v>
      </c>
      <c r="B124" s="305" t="s">
        <v>1512</v>
      </c>
      <c r="C124" s="25">
        <f t="shared" si="42"/>
        <v>52122</v>
      </c>
      <c r="D124" s="805">
        <f t="shared" si="48"/>
        <v>2933.8519986185083</v>
      </c>
      <c r="E124" s="805">
        <f t="shared" si="48"/>
        <v>328.35875156781123</v>
      </c>
      <c r="F124" s="805">
        <f t="shared" si="48"/>
        <v>1790.849435587952</v>
      </c>
      <c r="G124" s="805">
        <f t="shared" si="48"/>
        <v>1326.9590823987057</v>
      </c>
      <c r="H124" s="805">
        <f t="shared" si="48"/>
        <v>332.05380546416302</v>
      </c>
      <c r="I124" s="25">
        <f t="shared" si="43"/>
        <v>58834.073073637141</v>
      </c>
      <c r="J124" s="805">
        <v>4</v>
      </c>
      <c r="K124" s="805">
        <f t="shared" si="44"/>
        <v>14708.518268409285</v>
      </c>
      <c r="L124" s="706"/>
      <c r="M124" s="706"/>
      <c r="N124" s="194" t="s">
        <v>1242</v>
      </c>
      <c r="O124" s="818">
        <f t="shared" si="45"/>
        <v>40965</v>
      </c>
      <c r="P124" s="818">
        <v>40968</v>
      </c>
      <c r="Q124" s="819" t="s">
        <v>1523</v>
      </c>
      <c r="R124" s="312">
        <v>3</v>
      </c>
      <c r="S124" s="850">
        <v>17374</v>
      </c>
      <c r="T124" s="25">
        <f t="shared" si="46"/>
        <v>52122</v>
      </c>
      <c r="U124" s="459"/>
      <c r="V124" s="818"/>
      <c r="W124" s="850"/>
      <c r="X124" s="850"/>
      <c r="Y124" s="25">
        <f t="shared" si="47"/>
        <v>0</v>
      </c>
    </row>
    <row r="125" spans="1:25">
      <c r="A125" s="855">
        <f t="shared" si="41"/>
        <v>120</v>
      </c>
      <c r="B125" s="305" t="s">
        <v>1528</v>
      </c>
      <c r="C125" s="25">
        <f t="shared" si="42"/>
        <v>3944959</v>
      </c>
      <c r="D125" s="805">
        <f t="shared" si="48"/>
        <v>253778.19788050096</v>
      </c>
      <c r="E125" s="805">
        <f t="shared" si="48"/>
        <v>28403.032010615672</v>
      </c>
      <c r="F125" s="805">
        <f t="shared" si="48"/>
        <v>154908.47617835784</v>
      </c>
      <c r="G125" s="805">
        <f t="shared" si="48"/>
        <v>114781.96062748805</v>
      </c>
      <c r="H125" s="805">
        <f t="shared" si="48"/>
        <v>28722.654172650102</v>
      </c>
      <c r="I125" s="25">
        <f t="shared" si="43"/>
        <v>4525553.3208696134</v>
      </c>
      <c r="J125" s="805">
        <v>346</v>
      </c>
      <c r="K125" s="805">
        <f t="shared" si="44"/>
        <v>13079.633875345704</v>
      </c>
      <c r="L125" s="706"/>
      <c r="M125" s="706"/>
      <c r="N125" s="194" t="s">
        <v>659</v>
      </c>
      <c r="O125" s="818">
        <f t="shared" si="45"/>
        <v>40965</v>
      </c>
      <c r="P125" s="818">
        <v>40968</v>
      </c>
      <c r="Q125" s="819" t="s">
        <v>1523</v>
      </c>
      <c r="R125" s="312">
        <v>139</v>
      </c>
      <c r="S125" s="850">
        <v>28381</v>
      </c>
      <c r="T125" s="25">
        <f t="shared" si="46"/>
        <v>3944959</v>
      </c>
      <c r="U125" s="459"/>
      <c r="V125" s="818"/>
      <c r="W125" s="850"/>
      <c r="X125" s="850"/>
      <c r="Y125" s="25">
        <f t="shared" si="47"/>
        <v>0</v>
      </c>
    </row>
    <row r="126" spans="1:25">
      <c r="A126" s="855">
        <f t="shared" si="41"/>
        <v>121</v>
      </c>
      <c r="B126" s="305" t="s">
        <v>1524</v>
      </c>
      <c r="C126" s="25">
        <f t="shared" si="42"/>
        <v>2915500</v>
      </c>
      <c r="D126" s="805">
        <f t="shared" ref="D126:H135" si="49">IF($J$192&lt;&gt;0,D$192/$J$192*$J126,0)</f>
        <v>143758.7479323069</v>
      </c>
      <c r="E126" s="805">
        <f t="shared" si="49"/>
        <v>16089.57882682275</v>
      </c>
      <c r="F126" s="805">
        <f t="shared" si="49"/>
        <v>87751.622343809649</v>
      </c>
      <c r="G126" s="805">
        <f t="shared" si="49"/>
        <v>65020.995037536581</v>
      </c>
      <c r="H126" s="805">
        <f t="shared" si="49"/>
        <v>16270.636467743989</v>
      </c>
      <c r="I126" s="25">
        <f t="shared" si="43"/>
        <v>3244391.5806082203</v>
      </c>
      <c r="J126" s="805">
        <v>196</v>
      </c>
      <c r="K126" s="805">
        <f t="shared" si="44"/>
        <v>16553.018268409287</v>
      </c>
      <c r="L126" s="706"/>
      <c r="M126" s="706"/>
      <c r="N126" s="191" t="s">
        <v>644</v>
      </c>
      <c r="O126" s="818">
        <f t="shared" si="45"/>
        <v>40965</v>
      </c>
      <c r="P126" s="818">
        <v>40968</v>
      </c>
      <c r="Q126" s="819" t="s">
        <v>1523</v>
      </c>
      <c r="R126" s="312">
        <v>100</v>
      </c>
      <c r="S126" s="850">
        <v>29155</v>
      </c>
      <c r="T126" s="25">
        <f t="shared" si="46"/>
        <v>2915500</v>
      </c>
      <c r="U126" s="459"/>
      <c r="V126" s="818"/>
      <c r="W126" s="850"/>
      <c r="X126" s="850"/>
      <c r="Y126" s="25">
        <f t="shared" si="47"/>
        <v>0</v>
      </c>
    </row>
    <row r="127" spans="1:25">
      <c r="A127" s="855">
        <f t="shared" si="41"/>
        <v>122</v>
      </c>
      <c r="B127" s="305" t="s">
        <v>1515</v>
      </c>
      <c r="C127" s="25">
        <f t="shared" si="42"/>
        <v>684845</v>
      </c>
      <c r="D127" s="805">
        <f t="shared" si="49"/>
        <v>36673.149982731353</v>
      </c>
      <c r="E127" s="805">
        <f t="shared" si="49"/>
        <v>4104.4843945976399</v>
      </c>
      <c r="F127" s="805">
        <f t="shared" si="49"/>
        <v>22385.6179448494</v>
      </c>
      <c r="G127" s="805">
        <f t="shared" si="49"/>
        <v>16586.988529983821</v>
      </c>
      <c r="H127" s="805">
        <f t="shared" si="49"/>
        <v>4150.6725683020377</v>
      </c>
      <c r="I127" s="25">
        <f t="shared" si="43"/>
        <v>768745.91342046415</v>
      </c>
      <c r="J127" s="805">
        <v>50</v>
      </c>
      <c r="K127" s="805">
        <f t="shared" si="44"/>
        <v>15374.918268409283</v>
      </c>
      <c r="L127" s="706"/>
      <c r="M127" s="706"/>
      <c r="N127" s="191" t="s">
        <v>1375</v>
      </c>
      <c r="O127" s="818">
        <f t="shared" si="45"/>
        <v>40965</v>
      </c>
      <c r="P127" s="818">
        <v>40968</v>
      </c>
      <c r="Q127" s="819" t="s">
        <v>1523</v>
      </c>
      <c r="R127" s="312">
        <v>35</v>
      </c>
      <c r="S127" s="850">
        <v>19567</v>
      </c>
      <c r="T127" s="25">
        <f t="shared" si="46"/>
        <v>684845</v>
      </c>
      <c r="U127" s="459"/>
      <c r="V127" s="818"/>
      <c r="W127" s="850"/>
      <c r="X127" s="850"/>
      <c r="Y127" s="25">
        <f t="shared" si="47"/>
        <v>0</v>
      </c>
    </row>
    <row r="128" spans="1:25">
      <c r="A128" s="855">
        <f t="shared" si="41"/>
        <v>123</v>
      </c>
      <c r="B128" s="305" t="s">
        <v>1518</v>
      </c>
      <c r="C128" s="25">
        <f t="shared" si="42"/>
        <v>488280</v>
      </c>
      <c r="D128" s="805">
        <f t="shared" si="49"/>
        <v>22003.889989638814</v>
      </c>
      <c r="E128" s="805">
        <f t="shared" si="49"/>
        <v>2462.6906367585843</v>
      </c>
      <c r="F128" s="805">
        <f t="shared" si="49"/>
        <v>13431.37076690964</v>
      </c>
      <c r="G128" s="805">
        <f t="shared" si="49"/>
        <v>9952.1931179902931</v>
      </c>
      <c r="H128" s="805">
        <f t="shared" si="49"/>
        <v>2490.4035409812227</v>
      </c>
      <c r="I128" s="25">
        <f t="shared" si="43"/>
        <v>538620.54805227858</v>
      </c>
      <c r="J128" s="805">
        <v>30</v>
      </c>
      <c r="K128" s="805">
        <f t="shared" si="44"/>
        <v>17954.018268409287</v>
      </c>
      <c r="L128" s="706"/>
      <c r="M128" s="706"/>
      <c r="N128" s="305" t="s">
        <v>1370</v>
      </c>
      <c r="O128" s="818">
        <f t="shared" si="45"/>
        <v>40965</v>
      </c>
      <c r="P128" s="818">
        <v>40968</v>
      </c>
      <c r="Q128" s="819" t="s">
        <v>1523</v>
      </c>
      <c r="R128" s="312">
        <v>40</v>
      </c>
      <c r="S128" s="850">
        <v>12207</v>
      </c>
      <c r="T128" s="25">
        <f t="shared" si="46"/>
        <v>488280</v>
      </c>
      <c r="U128" s="459"/>
      <c r="V128" s="818"/>
      <c r="W128" s="850"/>
      <c r="X128" s="850"/>
      <c r="Y128" s="25">
        <f t="shared" si="47"/>
        <v>0</v>
      </c>
    </row>
    <row r="129" spans="1:25">
      <c r="A129" s="855">
        <f t="shared" si="41"/>
        <v>124</v>
      </c>
      <c r="B129" s="305" t="s">
        <v>1525</v>
      </c>
      <c r="C129" s="25">
        <f t="shared" si="42"/>
        <v>782680</v>
      </c>
      <c r="D129" s="805">
        <f t="shared" si="49"/>
        <v>46208.168978241505</v>
      </c>
      <c r="E129" s="805">
        <f t="shared" si="49"/>
        <v>5171.6503371930266</v>
      </c>
      <c r="F129" s="805">
        <f t="shared" si="49"/>
        <v>28205.878610510244</v>
      </c>
      <c r="G129" s="805">
        <f t="shared" si="49"/>
        <v>20899.605547779614</v>
      </c>
      <c r="H129" s="805">
        <f t="shared" si="49"/>
        <v>5229.8474360605678</v>
      </c>
      <c r="I129" s="25">
        <f t="shared" si="43"/>
        <v>888395.15090978495</v>
      </c>
      <c r="J129" s="805">
        <v>63</v>
      </c>
      <c r="K129" s="805">
        <f t="shared" si="44"/>
        <v>14101.510331901349</v>
      </c>
      <c r="L129" s="706"/>
      <c r="M129" s="706"/>
      <c r="N129" s="191" t="s">
        <v>1375</v>
      </c>
      <c r="O129" s="818">
        <f t="shared" si="45"/>
        <v>40965</v>
      </c>
      <c r="P129" s="818">
        <v>40968</v>
      </c>
      <c r="Q129" s="819" t="s">
        <v>1523</v>
      </c>
      <c r="R129" s="312">
        <v>40</v>
      </c>
      <c r="S129" s="850">
        <v>19567</v>
      </c>
      <c r="T129" s="25">
        <f t="shared" si="46"/>
        <v>782680</v>
      </c>
      <c r="U129" s="459"/>
      <c r="V129" s="818"/>
      <c r="W129" s="850"/>
      <c r="X129" s="850"/>
      <c r="Y129" s="25">
        <f t="shared" si="47"/>
        <v>0</v>
      </c>
    </row>
    <row r="130" spans="1:25">
      <c r="A130" s="855">
        <f t="shared" si="41"/>
        <v>125</v>
      </c>
      <c r="B130" s="305" t="s">
        <v>1511</v>
      </c>
      <c r="C130" s="25">
        <f t="shared" si="42"/>
        <v>1446680</v>
      </c>
      <c r="D130" s="805">
        <f t="shared" si="49"/>
        <v>121021.39494301347</v>
      </c>
      <c r="E130" s="805">
        <f t="shared" si="49"/>
        <v>13544.798502172212</v>
      </c>
      <c r="F130" s="805">
        <f t="shared" si="49"/>
        <v>73872.539218003018</v>
      </c>
      <c r="G130" s="805">
        <f t="shared" si="49"/>
        <v>54737.062148946614</v>
      </c>
      <c r="H130" s="805">
        <f t="shared" si="49"/>
        <v>13697.219475396725</v>
      </c>
      <c r="I130" s="25">
        <f t="shared" si="43"/>
        <v>1723553.0142875318</v>
      </c>
      <c r="J130" s="805">
        <v>165</v>
      </c>
      <c r="K130" s="805">
        <f t="shared" si="44"/>
        <v>10445.775844166859</v>
      </c>
      <c r="L130" s="706"/>
      <c r="M130" s="706"/>
      <c r="N130" s="194" t="s">
        <v>672</v>
      </c>
      <c r="O130" s="818">
        <f t="shared" si="45"/>
        <v>40965</v>
      </c>
      <c r="P130" s="818">
        <v>40968</v>
      </c>
      <c r="Q130" s="819" t="s">
        <v>1523</v>
      </c>
      <c r="R130" s="312">
        <v>118</v>
      </c>
      <c r="S130" s="850">
        <v>12260</v>
      </c>
      <c r="T130" s="25">
        <f t="shared" si="46"/>
        <v>1446680</v>
      </c>
      <c r="U130" s="459"/>
      <c r="V130" s="818"/>
      <c r="W130" s="850"/>
      <c r="X130" s="850"/>
      <c r="Y130" s="25">
        <f t="shared" si="47"/>
        <v>0</v>
      </c>
    </row>
    <row r="131" spans="1:25">
      <c r="A131" s="855">
        <f t="shared" si="41"/>
        <v>126</v>
      </c>
      <c r="B131" s="305" t="s">
        <v>1509</v>
      </c>
      <c r="C131" s="25">
        <f t="shared" si="42"/>
        <v>17374</v>
      </c>
      <c r="D131" s="805">
        <f t="shared" si="49"/>
        <v>733.46299965462708</v>
      </c>
      <c r="E131" s="805">
        <f t="shared" si="49"/>
        <v>82.089687891952806</v>
      </c>
      <c r="F131" s="805">
        <f t="shared" si="49"/>
        <v>447.71235889698801</v>
      </c>
      <c r="G131" s="805">
        <f t="shared" si="49"/>
        <v>331.73977059967643</v>
      </c>
      <c r="H131" s="805">
        <f t="shared" si="49"/>
        <v>83.013451366040755</v>
      </c>
      <c r="I131" s="25">
        <f t="shared" si="43"/>
        <v>19052.018268409287</v>
      </c>
      <c r="J131" s="805">
        <v>1</v>
      </c>
      <c r="K131" s="805">
        <f t="shared" si="44"/>
        <v>19052.018268409287</v>
      </c>
      <c r="L131" s="706"/>
      <c r="M131" s="706"/>
      <c r="N131" s="194" t="s">
        <v>1242</v>
      </c>
      <c r="O131" s="818">
        <f t="shared" si="45"/>
        <v>40965</v>
      </c>
      <c r="P131" s="818">
        <v>40968</v>
      </c>
      <c r="Q131" s="819" t="s">
        <v>1523</v>
      </c>
      <c r="R131" s="312">
        <v>1</v>
      </c>
      <c r="S131" s="850">
        <v>17374</v>
      </c>
      <c r="T131" s="25">
        <f t="shared" si="46"/>
        <v>17374</v>
      </c>
      <c r="U131" s="459"/>
      <c r="V131" s="818"/>
      <c r="W131" s="850"/>
      <c r="X131" s="850"/>
      <c r="Y131" s="25">
        <f t="shared" si="47"/>
        <v>0</v>
      </c>
    </row>
    <row r="132" spans="1:25">
      <c r="A132" s="855">
        <f t="shared" si="41"/>
        <v>127</v>
      </c>
      <c r="B132" s="305" t="s">
        <v>1526</v>
      </c>
      <c r="C132" s="25">
        <f t="shared" si="42"/>
        <v>872150</v>
      </c>
      <c r="D132" s="805">
        <f t="shared" si="49"/>
        <v>36673.149982731353</v>
      </c>
      <c r="E132" s="805">
        <f t="shared" si="49"/>
        <v>4104.4843945976399</v>
      </c>
      <c r="F132" s="805">
        <f t="shared" si="49"/>
        <v>22385.6179448494</v>
      </c>
      <c r="G132" s="805">
        <f t="shared" si="49"/>
        <v>16586.988529983821</v>
      </c>
      <c r="H132" s="805">
        <f t="shared" si="49"/>
        <v>4150.6725683020377</v>
      </c>
      <c r="I132" s="25">
        <f t="shared" si="43"/>
        <v>956050.91342046415</v>
      </c>
      <c r="J132" s="805">
        <v>50</v>
      </c>
      <c r="K132" s="805">
        <f t="shared" si="44"/>
        <v>19121.018268409283</v>
      </c>
      <c r="L132" s="706"/>
      <c r="M132" s="706"/>
      <c r="N132" s="191" t="s">
        <v>648</v>
      </c>
      <c r="O132" s="818">
        <f t="shared" si="45"/>
        <v>40965</v>
      </c>
      <c r="P132" s="818">
        <v>40968</v>
      </c>
      <c r="Q132" s="819" t="s">
        <v>1523</v>
      </c>
      <c r="R132" s="312">
        <v>50</v>
      </c>
      <c r="S132" s="850">
        <v>17443</v>
      </c>
      <c r="T132" s="25">
        <f t="shared" si="46"/>
        <v>872150</v>
      </c>
      <c r="U132" s="459"/>
      <c r="V132" s="818"/>
      <c r="W132" s="850"/>
      <c r="X132" s="850"/>
      <c r="Y132" s="25">
        <f t="shared" si="47"/>
        <v>0</v>
      </c>
    </row>
    <row r="133" spans="1:25">
      <c r="A133" s="855">
        <f t="shared" si="41"/>
        <v>128</v>
      </c>
      <c r="B133" s="305" t="s">
        <v>1491</v>
      </c>
      <c r="C133" s="25">
        <f t="shared" si="42"/>
        <v>5275200</v>
      </c>
      <c r="D133" s="805">
        <f t="shared" si="49"/>
        <v>359396.86983076727</v>
      </c>
      <c r="E133" s="805">
        <f t="shared" si="49"/>
        <v>40223.947067056877</v>
      </c>
      <c r="F133" s="805">
        <f t="shared" si="49"/>
        <v>219379.05585952412</v>
      </c>
      <c r="G133" s="805">
        <f t="shared" si="49"/>
        <v>162552.48759384145</v>
      </c>
      <c r="H133" s="805">
        <f t="shared" si="49"/>
        <v>40676.59116935997</v>
      </c>
      <c r="I133" s="25">
        <f t="shared" si="43"/>
        <v>6097428.9515205501</v>
      </c>
      <c r="J133" s="805">
        <v>490</v>
      </c>
      <c r="K133" s="805">
        <f t="shared" si="44"/>
        <v>12443.732554123571</v>
      </c>
      <c r="L133" s="706"/>
      <c r="M133" s="706"/>
      <c r="N133" s="191" t="s">
        <v>1263</v>
      </c>
      <c r="O133" s="818">
        <f t="shared" si="45"/>
        <v>40968</v>
      </c>
      <c r="P133" s="818">
        <v>40971</v>
      </c>
      <c r="Q133" s="819" t="s">
        <v>941</v>
      </c>
      <c r="R133" s="312">
        <v>280</v>
      </c>
      <c r="S133" s="850">
        <v>18840</v>
      </c>
      <c r="T133" s="25">
        <f t="shared" si="46"/>
        <v>5275200</v>
      </c>
      <c r="U133" s="459"/>
      <c r="V133" s="818"/>
      <c r="W133" s="850"/>
      <c r="X133" s="850"/>
      <c r="Y133" s="25">
        <f t="shared" si="47"/>
        <v>0</v>
      </c>
    </row>
    <row r="134" spans="1:25">
      <c r="A134" s="855">
        <f t="shared" si="41"/>
        <v>129</v>
      </c>
      <c r="B134" s="305" t="s">
        <v>1480</v>
      </c>
      <c r="C134" s="25">
        <f t="shared" si="42"/>
        <v>1808290</v>
      </c>
      <c r="D134" s="805">
        <f t="shared" si="49"/>
        <v>33005.834984458219</v>
      </c>
      <c r="E134" s="805">
        <f t="shared" si="49"/>
        <v>3694.0359551378765</v>
      </c>
      <c r="F134" s="805">
        <f t="shared" si="49"/>
        <v>20147.05615036446</v>
      </c>
      <c r="G134" s="805">
        <f t="shared" si="49"/>
        <v>14928.28967698544</v>
      </c>
      <c r="H134" s="805">
        <f t="shared" si="49"/>
        <v>3735.6053114718338</v>
      </c>
      <c r="I134" s="25">
        <f t="shared" si="43"/>
        <v>1883800.8220784178</v>
      </c>
      <c r="J134" s="805">
        <v>45</v>
      </c>
      <c r="K134" s="805">
        <f t="shared" si="44"/>
        <v>41862.240490631506</v>
      </c>
      <c r="L134" s="706"/>
      <c r="M134" s="706"/>
      <c r="N134" s="191" t="s">
        <v>1262</v>
      </c>
      <c r="O134" s="818">
        <f t="shared" si="45"/>
        <v>40968</v>
      </c>
      <c r="P134" s="818">
        <v>40971</v>
      </c>
      <c r="Q134" s="819" t="s">
        <v>942</v>
      </c>
      <c r="R134" s="312">
        <v>55</v>
      </c>
      <c r="S134" s="850">
        <v>32878</v>
      </c>
      <c r="T134" s="25">
        <f t="shared" si="46"/>
        <v>1808290</v>
      </c>
      <c r="U134" s="459"/>
      <c r="V134" s="818"/>
      <c r="W134" s="850"/>
      <c r="X134" s="850"/>
      <c r="Y134" s="25">
        <f t="shared" si="47"/>
        <v>0</v>
      </c>
    </row>
    <row r="135" spans="1:25">
      <c r="A135" s="855">
        <f t="shared" si="41"/>
        <v>130</v>
      </c>
      <c r="B135" s="305" t="s">
        <v>1481</v>
      </c>
      <c r="C135" s="25">
        <f t="shared" si="42"/>
        <v>9162900</v>
      </c>
      <c r="D135" s="805">
        <f t="shared" si="49"/>
        <v>308054.45985494339</v>
      </c>
      <c r="E135" s="805">
        <f t="shared" si="49"/>
        <v>34477.668914620175</v>
      </c>
      <c r="F135" s="805">
        <f t="shared" si="49"/>
        <v>188039.19073673495</v>
      </c>
      <c r="G135" s="805">
        <f t="shared" si="49"/>
        <v>139330.70365186411</v>
      </c>
      <c r="H135" s="805">
        <f t="shared" si="49"/>
        <v>34865.649573737115</v>
      </c>
      <c r="I135" s="25">
        <f t="shared" si="43"/>
        <v>9867667.6727319006</v>
      </c>
      <c r="J135" s="805">
        <v>420</v>
      </c>
      <c r="K135" s="805">
        <f t="shared" si="44"/>
        <v>23494.446839837859</v>
      </c>
      <c r="L135" s="706"/>
      <c r="M135" s="706"/>
      <c r="N135" s="191" t="s">
        <v>1373</v>
      </c>
      <c r="O135" s="818">
        <f t="shared" si="45"/>
        <v>40968</v>
      </c>
      <c r="P135" s="818">
        <v>40971</v>
      </c>
      <c r="Q135" s="819" t="s">
        <v>942</v>
      </c>
      <c r="R135" s="312">
        <v>450</v>
      </c>
      <c r="S135" s="850">
        <v>20362</v>
      </c>
      <c r="T135" s="25">
        <f t="shared" si="46"/>
        <v>9162900</v>
      </c>
      <c r="U135" s="459"/>
      <c r="V135" s="818"/>
      <c r="W135" s="850"/>
      <c r="X135" s="850"/>
      <c r="Y135" s="25">
        <f t="shared" si="47"/>
        <v>0</v>
      </c>
    </row>
    <row r="136" spans="1:25">
      <c r="A136" s="855">
        <f t="shared" si="41"/>
        <v>131</v>
      </c>
      <c r="B136" s="305" t="s">
        <v>1482</v>
      </c>
      <c r="C136" s="25">
        <f t="shared" si="42"/>
        <v>654560</v>
      </c>
      <c r="D136" s="805">
        <f t="shared" ref="D136:H145" si="50">IF($J$192&lt;&gt;0,D$192/$J$192*$J136,0)</f>
        <v>11001.944994819407</v>
      </c>
      <c r="E136" s="805">
        <f t="shared" si="50"/>
        <v>1231.3453183792922</v>
      </c>
      <c r="F136" s="805">
        <f t="shared" si="50"/>
        <v>6715.6853834548201</v>
      </c>
      <c r="G136" s="805">
        <f t="shared" si="50"/>
        <v>4976.0965589951466</v>
      </c>
      <c r="H136" s="805">
        <f t="shared" si="50"/>
        <v>1245.2017704906114</v>
      </c>
      <c r="I136" s="25">
        <f t="shared" si="43"/>
        <v>679730.27402613929</v>
      </c>
      <c r="J136" s="805">
        <v>15</v>
      </c>
      <c r="K136" s="805">
        <f t="shared" si="44"/>
        <v>45315.351601742623</v>
      </c>
      <c r="L136" s="706"/>
      <c r="M136" s="706"/>
      <c r="N136" s="191" t="s">
        <v>1259</v>
      </c>
      <c r="O136" s="818">
        <f t="shared" si="45"/>
        <v>40968</v>
      </c>
      <c r="P136" s="818">
        <v>40971</v>
      </c>
      <c r="Q136" s="819" t="s">
        <v>942</v>
      </c>
      <c r="R136" s="312">
        <v>20</v>
      </c>
      <c r="S136" s="850">
        <v>32728</v>
      </c>
      <c r="T136" s="25">
        <f t="shared" si="46"/>
        <v>654560</v>
      </c>
      <c r="U136" s="459"/>
      <c r="V136" s="818"/>
      <c r="W136" s="850"/>
      <c r="X136" s="850"/>
      <c r="Y136" s="25">
        <f t="shared" si="47"/>
        <v>0</v>
      </c>
    </row>
    <row r="137" spans="1:25">
      <c r="A137" s="855">
        <f t="shared" si="41"/>
        <v>132</v>
      </c>
      <c r="B137" s="305" t="s">
        <v>1483</v>
      </c>
      <c r="C137" s="25">
        <f t="shared" si="42"/>
        <v>1572550</v>
      </c>
      <c r="D137" s="805">
        <f t="shared" si="50"/>
        <v>33005.834984458219</v>
      </c>
      <c r="E137" s="805">
        <f t="shared" si="50"/>
        <v>3694.0359551378765</v>
      </c>
      <c r="F137" s="805">
        <f t="shared" si="50"/>
        <v>20147.05615036446</v>
      </c>
      <c r="G137" s="805">
        <f t="shared" si="50"/>
        <v>14928.28967698544</v>
      </c>
      <c r="H137" s="805">
        <f t="shared" si="50"/>
        <v>3735.6053114718338</v>
      </c>
      <c r="I137" s="25">
        <f t="shared" si="43"/>
        <v>1648060.8220784178</v>
      </c>
      <c r="J137" s="805">
        <v>45</v>
      </c>
      <c r="K137" s="805">
        <f t="shared" si="44"/>
        <v>36623.573823964842</v>
      </c>
      <c r="L137" s="706"/>
      <c r="M137" s="706"/>
      <c r="N137" s="305" t="s">
        <v>1251</v>
      </c>
      <c r="O137" s="818">
        <f t="shared" si="45"/>
        <v>40968</v>
      </c>
      <c r="P137" s="818">
        <v>40971</v>
      </c>
      <c r="Q137" s="819" t="s">
        <v>942</v>
      </c>
      <c r="R137" s="312">
        <v>50</v>
      </c>
      <c r="S137" s="850">
        <v>31451</v>
      </c>
      <c r="T137" s="25">
        <f t="shared" si="46"/>
        <v>1572550</v>
      </c>
      <c r="U137" s="459"/>
      <c r="V137" s="818"/>
      <c r="W137" s="850"/>
      <c r="X137" s="850"/>
      <c r="Y137" s="25">
        <f t="shared" si="47"/>
        <v>0</v>
      </c>
    </row>
    <row r="138" spans="1:25">
      <c r="A138" s="855">
        <f t="shared" si="41"/>
        <v>133</v>
      </c>
      <c r="B138" s="305" t="s">
        <v>1484</v>
      </c>
      <c r="C138" s="25">
        <f t="shared" si="42"/>
        <v>2420600</v>
      </c>
      <c r="D138" s="805">
        <f t="shared" si="50"/>
        <v>73346.299965462706</v>
      </c>
      <c r="E138" s="805">
        <f t="shared" si="50"/>
        <v>8208.9687891952799</v>
      </c>
      <c r="F138" s="805">
        <f t="shared" si="50"/>
        <v>44771.235889698801</v>
      </c>
      <c r="G138" s="805">
        <f t="shared" si="50"/>
        <v>33173.977059967641</v>
      </c>
      <c r="H138" s="805">
        <f t="shared" si="50"/>
        <v>8301.3451366040754</v>
      </c>
      <c r="I138" s="25">
        <f t="shared" si="43"/>
        <v>2588401.8268409288</v>
      </c>
      <c r="J138" s="805">
        <v>100</v>
      </c>
      <c r="K138" s="805">
        <f t="shared" si="44"/>
        <v>25884.018268409287</v>
      </c>
      <c r="L138" s="706"/>
      <c r="M138" s="706"/>
      <c r="N138" s="191" t="s">
        <v>1249</v>
      </c>
      <c r="O138" s="818">
        <f t="shared" si="45"/>
        <v>40968</v>
      </c>
      <c r="P138" s="818">
        <v>40971</v>
      </c>
      <c r="Q138" s="819" t="s">
        <v>942</v>
      </c>
      <c r="R138" s="312">
        <v>100</v>
      </c>
      <c r="S138" s="850">
        <v>24206</v>
      </c>
      <c r="T138" s="25">
        <f t="shared" si="46"/>
        <v>2420600</v>
      </c>
      <c r="U138" s="459"/>
      <c r="V138" s="818"/>
      <c r="W138" s="850"/>
      <c r="X138" s="850"/>
      <c r="Y138" s="25">
        <f t="shared" si="47"/>
        <v>0</v>
      </c>
    </row>
    <row r="139" spans="1:25">
      <c r="A139" s="855">
        <f t="shared" si="41"/>
        <v>134</v>
      </c>
      <c r="B139" s="305" t="s">
        <v>1485</v>
      </c>
      <c r="C139" s="25">
        <f t="shared" si="42"/>
        <v>708050</v>
      </c>
      <c r="D139" s="805">
        <f t="shared" si="50"/>
        <v>34472.760983767475</v>
      </c>
      <c r="E139" s="805">
        <f t="shared" si="50"/>
        <v>3858.215330921782</v>
      </c>
      <c r="F139" s="805">
        <f t="shared" si="50"/>
        <v>21042.480868158436</v>
      </c>
      <c r="G139" s="805">
        <f t="shared" si="50"/>
        <v>15591.769218184792</v>
      </c>
      <c r="H139" s="805">
        <f t="shared" si="50"/>
        <v>3901.6322142039153</v>
      </c>
      <c r="I139" s="25">
        <f t="shared" si="43"/>
        <v>786916.85861523636</v>
      </c>
      <c r="J139" s="805">
        <v>47</v>
      </c>
      <c r="K139" s="805">
        <f t="shared" si="44"/>
        <v>16742.91188543056</v>
      </c>
      <c r="L139" s="706"/>
      <c r="M139" s="706"/>
      <c r="N139" s="191" t="s">
        <v>616</v>
      </c>
      <c r="O139" s="818">
        <f t="shared" si="45"/>
        <v>40968</v>
      </c>
      <c r="P139" s="818">
        <v>40971</v>
      </c>
      <c r="Q139" s="819" t="s">
        <v>942</v>
      </c>
      <c r="R139" s="312">
        <v>50</v>
      </c>
      <c r="S139" s="850">
        <v>14161</v>
      </c>
      <c r="T139" s="25">
        <f t="shared" si="46"/>
        <v>708050</v>
      </c>
      <c r="U139" s="459"/>
      <c r="V139" s="818"/>
      <c r="W139" s="850"/>
      <c r="X139" s="850"/>
      <c r="Y139" s="25">
        <f t="shared" si="47"/>
        <v>0</v>
      </c>
    </row>
    <row r="140" spans="1:25">
      <c r="A140" s="855">
        <f t="shared" si="41"/>
        <v>135</v>
      </c>
      <c r="B140" s="305" t="s">
        <v>1113</v>
      </c>
      <c r="C140" s="25">
        <f t="shared" si="42"/>
        <v>8555</v>
      </c>
      <c r="D140" s="805">
        <f t="shared" si="50"/>
        <v>22003.889989638814</v>
      </c>
      <c r="E140" s="805">
        <f t="shared" si="50"/>
        <v>2462.6906367585843</v>
      </c>
      <c r="F140" s="805">
        <f t="shared" si="50"/>
        <v>13431.37076690964</v>
      </c>
      <c r="G140" s="805">
        <f t="shared" si="50"/>
        <v>9952.1931179902931</v>
      </c>
      <c r="H140" s="805">
        <f t="shared" si="50"/>
        <v>2490.4035409812227</v>
      </c>
      <c r="I140" s="25">
        <f t="shared" si="43"/>
        <v>58895.548052278551</v>
      </c>
      <c r="J140" s="805">
        <v>30</v>
      </c>
      <c r="K140" s="805">
        <f t="shared" si="44"/>
        <v>1963.1849350759517</v>
      </c>
      <c r="L140" s="706"/>
      <c r="M140" s="706"/>
      <c r="N140" s="194" t="s">
        <v>671</v>
      </c>
      <c r="O140" s="818">
        <f t="shared" si="45"/>
        <v>40968</v>
      </c>
      <c r="P140" s="818">
        <v>40971</v>
      </c>
      <c r="Q140" s="819" t="s">
        <v>942</v>
      </c>
      <c r="R140" s="312">
        <v>1</v>
      </c>
      <c r="S140" s="850">
        <v>8555</v>
      </c>
      <c r="T140" s="25">
        <f t="shared" si="46"/>
        <v>8555</v>
      </c>
      <c r="U140" s="459"/>
      <c r="V140" s="818"/>
      <c r="W140" s="850"/>
      <c r="X140" s="850"/>
      <c r="Y140" s="25">
        <f t="shared" si="47"/>
        <v>0</v>
      </c>
    </row>
    <row r="141" spans="1:25">
      <c r="A141" s="855">
        <f t="shared" si="41"/>
        <v>136</v>
      </c>
      <c r="B141" s="305" t="s">
        <v>1486</v>
      </c>
      <c r="C141" s="25">
        <f t="shared" si="42"/>
        <v>657560</v>
      </c>
      <c r="D141" s="805">
        <f t="shared" si="50"/>
        <v>14669.259993092543</v>
      </c>
      <c r="E141" s="805">
        <f t="shared" si="50"/>
        <v>1641.7937578390561</v>
      </c>
      <c r="F141" s="805">
        <f t="shared" si="50"/>
        <v>8954.2471779397601</v>
      </c>
      <c r="G141" s="805">
        <f t="shared" si="50"/>
        <v>6634.7954119935284</v>
      </c>
      <c r="H141" s="805">
        <f t="shared" si="50"/>
        <v>1660.269027320815</v>
      </c>
      <c r="I141" s="25">
        <f t="shared" si="43"/>
        <v>691120.36536818556</v>
      </c>
      <c r="J141" s="805">
        <v>20</v>
      </c>
      <c r="K141" s="805">
        <f t="shared" si="44"/>
        <v>34556.01826840928</v>
      </c>
      <c r="L141" s="706"/>
      <c r="M141" s="706"/>
      <c r="N141" s="191" t="s">
        <v>1262</v>
      </c>
      <c r="O141" s="818">
        <f t="shared" si="45"/>
        <v>40968</v>
      </c>
      <c r="P141" s="818">
        <v>40971</v>
      </c>
      <c r="Q141" s="819" t="s">
        <v>942</v>
      </c>
      <c r="R141" s="312">
        <v>20</v>
      </c>
      <c r="S141" s="850">
        <v>32878</v>
      </c>
      <c r="T141" s="25">
        <f t="shared" si="46"/>
        <v>657560</v>
      </c>
      <c r="U141" s="459"/>
      <c r="V141" s="818"/>
      <c r="W141" s="850"/>
      <c r="X141" s="850"/>
      <c r="Y141" s="25">
        <f t="shared" si="47"/>
        <v>0</v>
      </c>
    </row>
    <row r="142" spans="1:25">
      <c r="A142" s="855">
        <f t="shared" si="41"/>
        <v>137</v>
      </c>
      <c r="B142" s="305" t="s">
        <v>1487</v>
      </c>
      <c r="C142" s="25">
        <f t="shared" si="42"/>
        <v>227968</v>
      </c>
      <c r="D142" s="805">
        <f t="shared" si="50"/>
        <v>188499.99091123915</v>
      </c>
      <c r="E142" s="805">
        <f t="shared" si="50"/>
        <v>21097.04978823187</v>
      </c>
      <c r="F142" s="805">
        <f t="shared" si="50"/>
        <v>115062.07623652591</v>
      </c>
      <c r="G142" s="805">
        <f t="shared" si="50"/>
        <v>85257.121044116837</v>
      </c>
      <c r="H142" s="805">
        <f t="shared" si="50"/>
        <v>21334.457001072475</v>
      </c>
      <c r="I142" s="25">
        <f t="shared" si="43"/>
        <v>659218.69498118619</v>
      </c>
      <c r="J142" s="805">
        <v>257</v>
      </c>
      <c r="K142" s="805">
        <f t="shared" si="44"/>
        <v>2565.0532878645377</v>
      </c>
      <c r="L142" s="706"/>
      <c r="M142" s="706"/>
      <c r="N142" s="305" t="s">
        <v>1368</v>
      </c>
      <c r="O142" s="818">
        <f t="shared" si="45"/>
        <v>40968</v>
      </c>
      <c r="P142" s="818">
        <v>40971</v>
      </c>
      <c r="Q142" s="819" t="s">
        <v>942</v>
      </c>
      <c r="R142" s="312">
        <v>26</v>
      </c>
      <c r="S142" s="850">
        <v>8768</v>
      </c>
      <c r="T142" s="25">
        <f t="shared" si="46"/>
        <v>227968</v>
      </c>
      <c r="U142" s="459"/>
      <c r="V142" s="818"/>
      <c r="W142" s="850"/>
      <c r="X142" s="850"/>
      <c r="Y142" s="25">
        <f t="shared" si="47"/>
        <v>0</v>
      </c>
    </row>
    <row r="143" spans="1:25">
      <c r="A143" s="855">
        <f t="shared" ref="A143:A164" si="51">IF(B143&lt;&gt;"",A142+1,"")</f>
        <v>138</v>
      </c>
      <c r="B143" s="305" t="s">
        <v>1492</v>
      </c>
      <c r="C143" s="25">
        <f t="shared" ref="C143:C164" si="52">T143</f>
        <v>1885725</v>
      </c>
      <c r="D143" s="805">
        <f t="shared" si="50"/>
        <v>168696.48992056423</v>
      </c>
      <c r="E143" s="805">
        <f t="shared" si="50"/>
        <v>18880.628215149147</v>
      </c>
      <c r="F143" s="805">
        <f t="shared" si="50"/>
        <v>102973.84254630725</v>
      </c>
      <c r="G143" s="805">
        <f t="shared" si="50"/>
        <v>76300.147237925587</v>
      </c>
      <c r="H143" s="805">
        <f t="shared" si="50"/>
        <v>19093.093814189375</v>
      </c>
      <c r="I143" s="25">
        <f t="shared" ref="I143:I164" si="53">SUM(C143:H143)</f>
        <v>2271669.2017341359</v>
      </c>
      <c r="J143" s="805">
        <v>230</v>
      </c>
      <c r="K143" s="805">
        <f t="shared" ref="K143:K164" si="54">IF(J143&lt;&gt;"",I143/J143,"")</f>
        <v>9876.8226162353731</v>
      </c>
      <c r="L143" s="706"/>
      <c r="M143" s="706"/>
      <c r="N143" s="191" t="s">
        <v>612</v>
      </c>
      <c r="O143" s="818">
        <f t="shared" ref="O143:O164" si="55">P143-3</f>
        <v>40971</v>
      </c>
      <c r="P143" s="818">
        <v>40974</v>
      </c>
      <c r="Q143" s="819" t="s">
        <v>943</v>
      </c>
      <c r="R143" s="312">
        <v>85</v>
      </c>
      <c r="S143" s="850">
        <v>22185</v>
      </c>
      <c r="T143" s="25">
        <f t="shared" ref="T143:T164" si="56">ROUND(R143*S143,0)</f>
        <v>1885725</v>
      </c>
      <c r="U143" s="459"/>
      <c r="V143" s="818"/>
      <c r="W143" s="850"/>
      <c r="X143" s="850"/>
      <c r="Y143" s="25">
        <f t="shared" ref="Y143:Y164" si="57">W143*X143</f>
        <v>0</v>
      </c>
    </row>
    <row r="144" spans="1:25">
      <c r="A144" s="855">
        <f t="shared" si="51"/>
        <v>139</v>
      </c>
      <c r="B144" s="305" t="s">
        <v>1157</v>
      </c>
      <c r="C144" s="25">
        <f t="shared" si="52"/>
        <v>1534400</v>
      </c>
      <c r="D144" s="805">
        <f t="shared" si="50"/>
        <v>73346.299965462706</v>
      </c>
      <c r="E144" s="805">
        <f t="shared" si="50"/>
        <v>8208.9687891952799</v>
      </c>
      <c r="F144" s="805">
        <f t="shared" si="50"/>
        <v>44771.235889698801</v>
      </c>
      <c r="G144" s="805">
        <f t="shared" si="50"/>
        <v>33173.977059967641</v>
      </c>
      <c r="H144" s="805">
        <f t="shared" si="50"/>
        <v>8301.3451366040754</v>
      </c>
      <c r="I144" s="25">
        <f t="shared" si="53"/>
        <v>1702201.8268409283</v>
      </c>
      <c r="J144" s="805">
        <v>100</v>
      </c>
      <c r="K144" s="805">
        <f t="shared" si="54"/>
        <v>17022.018268409283</v>
      </c>
      <c r="L144" s="706"/>
      <c r="M144" s="706"/>
      <c r="N144" s="191" t="s">
        <v>1379</v>
      </c>
      <c r="O144" s="818">
        <f t="shared" si="55"/>
        <v>40971</v>
      </c>
      <c r="P144" s="818">
        <v>40974</v>
      </c>
      <c r="Q144" s="819" t="s">
        <v>944</v>
      </c>
      <c r="R144" s="312">
        <v>100</v>
      </c>
      <c r="S144" s="850">
        <v>15344</v>
      </c>
      <c r="T144" s="25">
        <f t="shared" si="56"/>
        <v>1534400</v>
      </c>
      <c r="U144" s="459"/>
      <c r="V144" s="818"/>
      <c r="W144" s="850"/>
      <c r="X144" s="850"/>
      <c r="Y144" s="25">
        <f t="shared" si="57"/>
        <v>0</v>
      </c>
    </row>
    <row r="145" spans="1:25">
      <c r="A145" s="855">
        <f t="shared" si="51"/>
        <v>140</v>
      </c>
      <c r="B145" s="305" t="s">
        <v>1493</v>
      </c>
      <c r="C145" s="25">
        <f t="shared" si="52"/>
        <v>5328900</v>
      </c>
      <c r="D145" s="805">
        <f t="shared" si="50"/>
        <v>364531.11082834966</v>
      </c>
      <c r="E145" s="805">
        <f t="shared" si="50"/>
        <v>40798.574882300542</v>
      </c>
      <c r="F145" s="805">
        <f t="shared" si="50"/>
        <v>222513.04237180305</v>
      </c>
      <c r="G145" s="805">
        <f t="shared" si="50"/>
        <v>164874.6659880392</v>
      </c>
      <c r="H145" s="805">
        <f t="shared" si="50"/>
        <v>41257.685328922256</v>
      </c>
      <c r="I145" s="25">
        <f t="shared" si="53"/>
        <v>6162875.0793994144</v>
      </c>
      <c r="J145" s="805">
        <v>497</v>
      </c>
      <c r="K145" s="805">
        <f t="shared" si="54"/>
        <v>12400.151065189968</v>
      </c>
      <c r="L145" s="706"/>
      <c r="M145" s="706"/>
      <c r="N145" s="191" t="s">
        <v>647</v>
      </c>
      <c r="O145" s="818">
        <f t="shared" si="55"/>
        <v>40974</v>
      </c>
      <c r="P145" s="818">
        <v>40977</v>
      </c>
      <c r="Q145" s="819" t="s">
        <v>945</v>
      </c>
      <c r="R145" s="312">
        <v>300</v>
      </c>
      <c r="S145" s="850">
        <v>17763</v>
      </c>
      <c r="T145" s="25">
        <f t="shared" si="56"/>
        <v>5328900</v>
      </c>
      <c r="U145" s="459"/>
      <c r="V145" s="818"/>
      <c r="W145" s="850"/>
      <c r="X145" s="850"/>
      <c r="Y145" s="25">
        <f t="shared" si="57"/>
        <v>0</v>
      </c>
    </row>
    <row r="146" spans="1:25">
      <c r="A146" s="855">
        <f t="shared" si="51"/>
        <v>141</v>
      </c>
      <c r="B146" s="305" t="s">
        <v>1494</v>
      </c>
      <c r="C146" s="25">
        <f t="shared" si="52"/>
        <v>96448</v>
      </c>
      <c r="D146" s="805">
        <f t="shared" ref="D146:H155" si="58">IF($J$192&lt;&gt;0,D$192/$J$192*$J146,0)</f>
        <v>936632.25055895874</v>
      </c>
      <c r="E146" s="805">
        <f t="shared" si="58"/>
        <v>104828.53143802374</v>
      </c>
      <c r="F146" s="805">
        <f t="shared" si="58"/>
        <v>571728.68231145374</v>
      </c>
      <c r="G146" s="805">
        <f t="shared" si="58"/>
        <v>423631.68705578678</v>
      </c>
      <c r="H146" s="805">
        <f t="shared" si="58"/>
        <v>106008.17739443404</v>
      </c>
      <c r="I146" s="25">
        <f t="shared" si="53"/>
        <v>2239277.3287586565</v>
      </c>
      <c r="J146" s="805">
        <v>1277</v>
      </c>
      <c r="K146" s="805">
        <f t="shared" si="54"/>
        <v>1753.5452848540772</v>
      </c>
      <c r="L146" s="706"/>
      <c r="M146" s="706"/>
      <c r="N146" s="305" t="s">
        <v>1368</v>
      </c>
      <c r="O146" s="818">
        <f t="shared" si="55"/>
        <v>40975</v>
      </c>
      <c r="P146" s="818">
        <v>40978</v>
      </c>
      <c r="Q146" s="819" t="s">
        <v>913</v>
      </c>
      <c r="R146" s="312">
        <v>11</v>
      </c>
      <c r="S146" s="850">
        <v>8768</v>
      </c>
      <c r="T146" s="25">
        <f t="shared" si="56"/>
        <v>96448</v>
      </c>
      <c r="U146" s="459"/>
      <c r="V146" s="818"/>
      <c r="W146" s="850"/>
      <c r="X146" s="850"/>
      <c r="Y146" s="25">
        <f t="shared" si="57"/>
        <v>0</v>
      </c>
    </row>
    <row r="147" spans="1:25">
      <c r="A147" s="855">
        <f t="shared" si="51"/>
        <v>142</v>
      </c>
      <c r="B147" s="305" t="s">
        <v>1495</v>
      </c>
      <c r="C147" s="25">
        <f t="shared" si="52"/>
        <v>5935904</v>
      </c>
      <c r="D147" s="805">
        <f t="shared" si="58"/>
        <v>957169.21454928839</v>
      </c>
      <c r="E147" s="805">
        <f t="shared" si="58"/>
        <v>107127.04269899841</v>
      </c>
      <c r="F147" s="805">
        <f t="shared" si="58"/>
        <v>584264.62836056936</v>
      </c>
      <c r="G147" s="805">
        <f t="shared" si="58"/>
        <v>432920.40063257777</v>
      </c>
      <c r="H147" s="805">
        <f t="shared" si="58"/>
        <v>108332.55403268318</v>
      </c>
      <c r="I147" s="25">
        <f t="shared" si="53"/>
        <v>8125717.840274117</v>
      </c>
      <c r="J147" s="805">
        <v>1305</v>
      </c>
      <c r="K147" s="805">
        <f t="shared" si="54"/>
        <v>6226.6037090223117</v>
      </c>
      <c r="L147" s="706"/>
      <c r="M147" s="706"/>
      <c r="N147" s="194" t="s">
        <v>664</v>
      </c>
      <c r="O147" s="818">
        <f t="shared" si="55"/>
        <v>40975</v>
      </c>
      <c r="P147" s="818">
        <v>40978</v>
      </c>
      <c r="Q147" s="819" t="s">
        <v>913</v>
      </c>
      <c r="R147" s="312">
        <v>208</v>
      </c>
      <c r="S147" s="850">
        <v>28538</v>
      </c>
      <c r="T147" s="25">
        <f t="shared" si="56"/>
        <v>5935904</v>
      </c>
      <c r="U147" s="459"/>
      <c r="V147" s="818"/>
      <c r="W147" s="850"/>
      <c r="X147" s="850"/>
      <c r="Y147" s="25">
        <f t="shared" si="57"/>
        <v>0</v>
      </c>
    </row>
    <row r="148" spans="1:25">
      <c r="A148" s="855">
        <f t="shared" si="51"/>
        <v>143</v>
      </c>
      <c r="B148" s="305" t="s">
        <v>1496</v>
      </c>
      <c r="C148" s="25">
        <f t="shared" si="52"/>
        <v>1547512</v>
      </c>
      <c r="D148" s="805">
        <f t="shared" si="58"/>
        <v>220772.36289604276</v>
      </c>
      <c r="E148" s="805">
        <f t="shared" si="58"/>
        <v>24708.996055477794</v>
      </c>
      <c r="F148" s="805">
        <f t="shared" si="58"/>
        <v>134761.42002799339</v>
      </c>
      <c r="G148" s="805">
        <f t="shared" si="58"/>
        <v>99853.670950502608</v>
      </c>
      <c r="H148" s="805">
        <f t="shared" si="58"/>
        <v>24987.048861178268</v>
      </c>
      <c r="I148" s="25">
        <f t="shared" si="53"/>
        <v>2052595.498791195</v>
      </c>
      <c r="J148" s="805">
        <v>301</v>
      </c>
      <c r="K148" s="805">
        <f t="shared" si="54"/>
        <v>6819.2541488079569</v>
      </c>
      <c r="L148" s="706"/>
      <c r="M148" s="706"/>
      <c r="N148" s="191" t="s">
        <v>1373</v>
      </c>
      <c r="O148" s="818">
        <f t="shared" si="55"/>
        <v>40975</v>
      </c>
      <c r="P148" s="818">
        <v>40978</v>
      </c>
      <c r="Q148" s="819" t="s">
        <v>913</v>
      </c>
      <c r="R148" s="312">
        <v>76</v>
      </c>
      <c r="S148" s="850">
        <v>20362</v>
      </c>
      <c r="T148" s="25">
        <f t="shared" si="56"/>
        <v>1547512</v>
      </c>
      <c r="U148" s="459"/>
      <c r="V148" s="818"/>
      <c r="W148" s="850"/>
      <c r="X148" s="850"/>
      <c r="Y148" s="25">
        <f t="shared" si="57"/>
        <v>0</v>
      </c>
    </row>
    <row r="149" spans="1:25">
      <c r="A149" s="855">
        <f t="shared" si="51"/>
        <v>144</v>
      </c>
      <c r="B149" s="305" t="s">
        <v>1133</v>
      </c>
      <c r="C149" s="25">
        <f t="shared" si="52"/>
        <v>1056500</v>
      </c>
      <c r="D149" s="805">
        <f t="shared" si="58"/>
        <v>161361.85992401795</v>
      </c>
      <c r="E149" s="805">
        <f t="shared" si="58"/>
        <v>18059.731336229619</v>
      </c>
      <c r="F149" s="805">
        <f t="shared" si="58"/>
        <v>98496.718957337362</v>
      </c>
      <c r="G149" s="805">
        <f t="shared" si="58"/>
        <v>72982.749531928814</v>
      </c>
      <c r="H149" s="805">
        <f t="shared" si="58"/>
        <v>18262.959300528964</v>
      </c>
      <c r="I149" s="25">
        <f t="shared" si="53"/>
        <v>1425664.0190500428</v>
      </c>
      <c r="J149" s="805">
        <v>220</v>
      </c>
      <c r="K149" s="805">
        <f t="shared" si="54"/>
        <v>6480.2909956820131</v>
      </c>
      <c r="L149" s="706"/>
      <c r="M149" s="706"/>
      <c r="N149" s="191" t="s">
        <v>649</v>
      </c>
      <c r="O149" s="818">
        <f t="shared" si="55"/>
        <v>40975</v>
      </c>
      <c r="P149" s="818">
        <v>40978</v>
      </c>
      <c r="Q149" s="819" t="s">
        <v>913</v>
      </c>
      <c r="R149" s="312">
        <v>50</v>
      </c>
      <c r="S149" s="850">
        <v>21130</v>
      </c>
      <c r="T149" s="25">
        <f t="shared" si="56"/>
        <v>1056500</v>
      </c>
      <c r="U149" s="459"/>
      <c r="V149" s="818"/>
      <c r="W149" s="850"/>
      <c r="X149" s="850"/>
      <c r="Y149" s="25">
        <f t="shared" si="57"/>
        <v>0</v>
      </c>
    </row>
    <row r="150" spans="1:25">
      <c r="A150" s="855">
        <f t="shared" si="51"/>
        <v>145</v>
      </c>
      <c r="B150" s="305" t="s">
        <v>1145</v>
      </c>
      <c r="C150" s="25">
        <f t="shared" si="52"/>
        <v>8765640</v>
      </c>
      <c r="D150" s="805">
        <f t="shared" si="58"/>
        <v>726861.83265773545</v>
      </c>
      <c r="E150" s="805">
        <f t="shared" si="58"/>
        <v>81350.880700925234</v>
      </c>
      <c r="F150" s="805">
        <f t="shared" si="58"/>
        <v>443682.94766691513</v>
      </c>
      <c r="G150" s="805">
        <f t="shared" si="58"/>
        <v>328754.11266427935</v>
      </c>
      <c r="H150" s="805">
        <f t="shared" si="58"/>
        <v>82266.330303746392</v>
      </c>
      <c r="I150" s="25">
        <f t="shared" si="53"/>
        <v>10428556.103993602</v>
      </c>
      <c r="J150" s="805">
        <v>991</v>
      </c>
      <c r="K150" s="805">
        <f t="shared" si="54"/>
        <v>10523.265493434512</v>
      </c>
      <c r="L150" s="706"/>
      <c r="M150" s="706"/>
      <c r="N150" s="191" t="s">
        <v>1372</v>
      </c>
      <c r="O150" s="818">
        <f t="shared" si="55"/>
        <v>40977</v>
      </c>
      <c r="P150" s="818">
        <v>40980</v>
      </c>
      <c r="Q150" s="819" t="s">
        <v>947</v>
      </c>
      <c r="R150" s="312">
        <v>585</v>
      </c>
      <c r="S150" s="850">
        <v>14984</v>
      </c>
      <c r="T150" s="25">
        <f t="shared" si="56"/>
        <v>8765640</v>
      </c>
      <c r="U150" s="459"/>
      <c r="V150" s="818"/>
      <c r="W150" s="850"/>
      <c r="X150" s="850"/>
      <c r="Y150" s="25">
        <f t="shared" si="57"/>
        <v>0</v>
      </c>
    </row>
    <row r="151" spans="1:25">
      <c r="A151" s="855">
        <f t="shared" si="51"/>
        <v>146</v>
      </c>
      <c r="B151" s="305" t="s">
        <v>1035</v>
      </c>
      <c r="C151" s="25">
        <f t="shared" si="52"/>
        <v>3594150</v>
      </c>
      <c r="D151" s="805">
        <f t="shared" si="58"/>
        <v>514157.56275789358</v>
      </c>
      <c r="E151" s="805">
        <f t="shared" si="58"/>
        <v>57544.87121225892</v>
      </c>
      <c r="F151" s="805">
        <f t="shared" si="58"/>
        <v>313846.36358678859</v>
      </c>
      <c r="G151" s="805">
        <f t="shared" si="58"/>
        <v>232549.57919037319</v>
      </c>
      <c r="H151" s="805">
        <f t="shared" si="58"/>
        <v>58192.429407594573</v>
      </c>
      <c r="I151" s="25">
        <f t="shared" si="53"/>
        <v>4770440.8061549095</v>
      </c>
      <c r="J151" s="805">
        <v>701</v>
      </c>
      <c r="K151" s="805">
        <f t="shared" si="54"/>
        <v>6805.1937320326815</v>
      </c>
      <c r="L151" s="706"/>
      <c r="M151" s="706"/>
      <c r="N151" s="194" t="s">
        <v>662</v>
      </c>
      <c r="O151" s="818">
        <f t="shared" si="55"/>
        <v>40977</v>
      </c>
      <c r="P151" s="818">
        <v>40980</v>
      </c>
      <c r="Q151" s="819" t="s">
        <v>948</v>
      </c>
      <c r="R151" s="312">
        <v>225</v>
      </c>
      <c r="S151" s="850">
        <v>15974</v>
      </c>
      <c r="T151" s="25">
        <f t="shared" si="56"/>
        <v>3594150</v>
      </c>
      <c r="U151" s="459"/>
      <c r="V151" s="818"/>
      <c r="W151" s="850"/>
      <c r="X151" s="850"/>
      <c r="Y151" s="25">
        <f t="shared" si="57"/>
        <v>0</v>
      </c>
    </row>
    <row r="152" spans="1:25">
      <c r="A152" s="855">
        <f t="shared" si="51"/>
        <v>147</v>
      </c>
      <c r="B152" s="305" t="s">
        <v>1171</v>
      </c>
      <c r="C152" s="25">
        <f t="shared" si="52"/>
        <v>1733100</v>
      </c>
      <c r="D152" s="805">
        <f t="shared" si="58"/>
        <v>219305.4368967335</v>
      </c>
      <c r="E152" s="805">
        <f t="shared" si="58"/>
        <v>24544.816679693889</v>
      </c>
      <c r="F152" s="805">
        <f t="shared" si="58"/>
        <v>133865.99531019942</v>
      </c>
      <c r="G152" s="805">
        <f t="shared" si="58"/>
        <v>99190.191409303254</v>
      </c>
      <c r="H152" s="805">
        <f t="shared" si="58"/>
        <v>24821.021958446185</v>
      </c>
      <c r="I152" s="25">
        <f t="shared" si="53"/>
        <v>2234827.4622543762</v>
      </c>
      <c r="J152" s="805">
        <v>299</v>
      </c>
      <c r="K152" s="805">
        <f t="shared" si="54"/>
        <v>7474.3393386433982</v>
      </c>
      <c r="L152" s="706"/>
      <c r="M152" s="706"/>
      <c r="N152" s="191" t="s">
        <v>640</v>
      </c>
      <c r="O152" s="818">
        <f t="shared" si="55"/>
        <v>40977</v>
      </c>
      <c r="P152" s="818">
        <v>40980</v>
      </c>
      <c r="Q152" s="819" t="s">
        <v>948</v>
      </c>
      <c r="R152" s="312">
        <v>150</v>
      </c>
      <c r="S152" s="850">
        <v>11554</v>
      </c>
      <c r="T152" s="25">
        <f t="shared" si="56"/>
        <v>1733100</v>
      </c>
      <c r="U152" s="459"/>
      <c r="V152" s="818"/>
      <c r="W152" s="850"/>
      <c r="X152" s="850"/>
      <c r="Y152" s="25">
        <f t="shared" si="57"/>
        <v>0</v>
      </c>
    </row>
    <row r="153" spans="1:25">
      <c r="A153" s="855">
        <f t="shared" si="51"/>
        <v>148</v>
      </c>
      <c r="B153" s="305" t="s">
        <v>1097</v>
      </c>
      <c r="C153" s="25">
        <f t="shared" si="52"/>
        <v>320180</v>
      </c>
      <c r="D153" s="805">
        <f t="shared" si="58"/>
        <v>41073.927980659115</v>
      </c>
      <c r="E153" s="805">
        <f t="shared" si="58"/>
        <v>4597.0225219493568</v>
      </c>
      <c r="F153" s="805">
        <f t="shared" si="58"/>
        <v>25071.892098231328</v>
      </c>
      <c r="G153" s="805">
        <f t="shared" si="58"/>
        <v>18577.427153581881</v>
      </c>
      <c r="H153" s="805">
        <f t="shared" si="58"/>
        <v>4648.7532764982825</v>
      </c>
      <c r="I153" s="25">
        <f t="shared" si="53"/>
        <v>414149.02303091995</v>
      </c>
      <c r="J153" s="805">
        <v>56</v>
      </c>
      <c r="K153" s="805">
        <f t="shared" si="54"/>
        <v>7395.5182684092852</v>
      </c>
      <c r="L153" s="706"/>
      <c r="M153" s="706"/>
      <c r="N153" s="191" t="s">
        <v>1248</v>
      </c>
      <c r="O153" s="818">
        <f t="shared" si="55"/>
        <v>40977</v>
      </c>
      <c r="P153" s="818">
        <v>40980</v>
      </c>
      <c r="Q153" s="819" t="s">
        <v>948</v>
      </c>
      <c r="R153" s="312">
        <v>28</v>
      </c>
      <c r="S153" s="850">
        <v>11435</v>
      </c>
      <c r="T153" s="25">
        <f t="shared" si="56"/>
        <v>320180</v>
      </c>
      <c r="U153" s="459"/>
      <c r="V153" s="818"/>
      <c r="W153" s="850"/>
      <c r="X153" s="850"/>
      <c r="Y153" s="25">
        <f t="shared" si="57"/>
        <v>0</v>
      </c>
    </row>
    <row r="154" spans="1:25">
      <c r="A154" s="855">
        <f t="shared" si="51"/>
        <v>149</v>
      </c>
      <c r="B154" s="305" t="s">
        <v>1170</v>
      </c>
      <c r="C154" s="25">
        <f t="shared" si="52"/>
        <v>503140</v>
      </c>
      <c r="D154" s="805">
        <f t="shared" si="58"/>
        <v>49875.483976514639</v>
      </c>
      <c r="E154" s="805">
        <f t="shared" si="58"/>
        <v>5582.0987766527905</v>
      </c>
      <c r="F154" s="805">
        <f t="shared" si="58"/>
        <v>30444.440404995185</v>
      </c>
      <c r="G154" s="805">
        <f t="shared" si="58"/>
        <v>22558.304400777997</v>
      </c>
      <c r="H154" s="805">
        <f t="shared" si="58"/>
        <v>5644.9146928907712</v>
      </c>
      <c r="I154" s="25">
        <f t="shared" si="53"/>
        <v>617245.24225183146</v>
      </c>
      <c r="J154" s="805">
        <v>68</v>
      </c>
      <c r="K154" s="805">
        <f t="shared" si="54"/>
        <v>9077.1359154681104</v>
      </c>
      <c r="L154" s="706"/>
      <c r="M154" s="706"/>
      <c r="N154" s="191" t="s">
        <v>1248</v>
      </c>
      <c r="O154" s="818">
        <f t="shared" si="55"/>
        <v>40977</v>
      </c>
      <c r="P154" s="818">
        <v>40980</v>
      </c>
      <c r="Q154" s="819" t="s">
        <v>948</v>
      </c>
      <c r="R154" s="312">
        <v>44</v>
      </c>
      <c r="S154" s="850">
        <v>11435</v>
      </c>
      <c r="T154" s="25">
        <f t="shared" si="56"/>
        <v>503140</v>
      </c>
      <c r="U154" s="459"/>
      <c r="V154" s="818"/>
      <c r="W154" s="850"/>
      <c r="X154" s="850"/>
      <c r="Y154" s="25">
        <f t="shared" si="57"/>
        <v>0</v>
      </c>
    </row>
    <row r="155" spans="1:25">
      <c r="A155" s="855">
        <f t="shared" si="51"/>
        <v>150</v>
      </c>
      <c r="B155" s="305" t="s">
        <v>1071</v>
      </c>
      <c r="C155" s="25">
        <f t="shared" si="52"/>
        <v>595045</v>
      </c>
      <c r="D155" s="805">
        <f t="shared" si="58"/>
        <v>79214.003962699731</v>
      </c>
      <c r="E155" s="805">
        <f t="shared" si="58"/>
        <v>8865.6862923309036</v>
      </c>
      <c r="F155" s="805">
        <f t="shared" si="58"/>
        <v>48352.934760874705</v>
      </c>
      <c r="G155" s="805">
        <f t="shared" si="58"/>
        <v>35827.895224765052</v>
      </c>
      <c r="H155" s="805">
        <f t="shared" si="58"/>
        <v>8965.4527475324012</v>
      </c>
      <c r="I155" s="25">
        <f t="shared" si="53"/>
        <v>776270.97298820282</v>
      </c>
      <c r="J155" s="805">
        <v>108</v>
      </c>
      <c r="K155" s="805">
        <f t="shared" si="54"/>
        <v>7187.6941943352113</v>
      </c>
      <c r="L155" s="706"/>
      <c r="M155" s="706"/>
      <c r="N155" s="194" t="s">
        <v>655</v>
      </c>
      <c r="O155" s="818">
        <f t="shared" si="55"/>
        <v>40977</v>
      </c>
      <c r="P155" s="818">
        <v>40980</v>
      </c>
      <c r="Q155" s="819" t="s">
        <v>948</v>
      </c>
      <c r="R155" s="312">
        <v>55</v>
      </c>
      <c r="S155" s="850">
        <v>10819</v>
      </c>
      <c r="T155" s="25">
        <f t="shared" si="56"/>
        <v>595045</v>
      </c>
      <c r="U155" s="459"/>
      <c r="V155" s="818"/>
      <c r="W155" s="850"/>
      <c r="X155" s="850"/>
      <c r="Y155" s="25">
        <f t="shared" si="57"/>
        <v>0</v>
      </c>
    </row>
    <row r="156" spans="1:25">
      <c r="A156" s="855">
        <f t="shared" si="51"/>
        <v>151</v>
      </c>
      <c r="B156" s="305" t="s">
        <v>1240</v>
      </c>
      <c r="C156" s="25">
        <f t="shared" si="52"/>
        <v>10130000</v>
      </c>
      <c r="D156" s="805">
        <f t="shared" ref="D156:H164" si="59">IF($J$192&lt;&gt;0,D$192/$J$192*$J156,0)</f>
        <v>2189387.0539690619</v>
      </c>
      <c r="E156" s="805">
        <f t="shared" si="59"/>
        <v>245037.71835747911</v>
      </c>
      <c r="F156" s="805">
        <f t="shared" si="59"/>
        <v>1336421.3913075093</v>
      </c>
      <c r="G156" s="805">
        <f t="shared" si="59"/>
        <v>990243.21524003416</v>
      </c>
      <c r="H156" s="805">
        <f t="shared" si="59"/>
        <v>247795.15232763166</v>
      </c>
      <c r="I156" s="25">
        <f t="shared" si="53"/>
        <v>15138884.531201717</v>
      </c>
      <c r="J156" s="805">
        <v>2985</v>
      </c>
      <c r="K156" s="805">
        <f t="shared" si="54"/>
        <v>5071.653109280307</v>
      </c>
      <c r="L156" s="706"/>
      <c r="M156" s="706"/>
      <c r="N156" s="194" t="s">
        <v>677</v>
      </c>
      <c r="O156" s="818">
        <f t="shared" si="55"/>
        <v>40985</v>
      </c>
      <c r="P156" s="818">
        <v>40988</v>
      </c>
      <c r="Q156" s="819" t="s">
        <v>950</v>
      </c>
      <c r="R156" s="312">
        <v>1000</v>
      </c>
      <c r="S156" s="850">
        <v>10130</v>
      </c>
      <c r="T156" s="25">
        <f t="shared" si="56"/>
        <v>10130000</v>
      </c>
      <c r="U156" s="459"/>
      <c r="V156" s="818"/>
      <c r="W156" s="850"/>
      <c r="X156" s="850"/>
      <c r="Y156" s="25">
        <f t="shared" si="57"/>
        <v>0</v>
      </c>
    </row>
    <row r="157" spans="1:25">
      <c r="A157" s="855">
        <f t="shared" si="51"/>
        <v>152</v>
      </c>
      <c r="B157" s="305" t="s">
        <v>1168</v>
      </c>
      <c r="C157" s="25">
        <f t="shared" si="52"/>
        <v>1184750</v>
      </c>
      <c r="D157" s="805">
        <f t="shared" si="59"/>
        <v>456213.98578517803</v>
      </c>
      <c r="E157" s="805">
        <f t="shared" si="59"/>
        <v>51059.785868794643</v>
      </c>
      <c r="F157" s="805">
        <f t="shared" si="59"/>
        <v>278477.08723392652</v>
      </c>
      <c r="G157" s="805">
        <f t="shared" si="59"/>
        <v>206342.13731299873</v>
      </c>
      <c r="H157" s="805">
        <f t="shared" si="59"/>
        <v>51634.366749677349</v>
      </c>
      <c r="I157" s="25">
        <f t="shared" si="53"/>
        <v>2228477.3629505751</v>
      </c>
      <c r="J157" s="805">
        <v>622</v>
      </c>
      <c r="K157" s="805">
        <f t="shared" si="54"/>
        <v>3582.7610336825965</v>
      </c>
      <c r="L157" s="706"/>
      <c r="M157" s="706"/>
      <c r="N157" s="305" t="s">
        <v>1578</v>
      </c>
      <c r="O157" s="818">
        <f t="shared" si="55"/>
        <v>40985</v>
      </c>
      <c r="P157" s="818">
        <v>40988</v>
      </c>
      <c r="Q157" s="819" t="s">
        <v>950</v>
      </c>
      <c r="R157" s="312">
        <v>70</v>
      </c>
      <c r="S157" s="850">
        <v>16925</v>
      </c>
      <c r="T157" s="25">
        <f t="shared" si="56"/>
        <v>1184750</v>
      </c>
      <c r="U157" s="459"/>
      <c r="V157" s="818"/>
      <c r="W157" s="850"/>
      <c r="X157" s="850"/>
      <c r="Y157" s="25">
        <f t="shared" si="57"/>
        <v>0</v>
      </c>
    </row>
    <row r="158" spans="1:25">
      <c r="A158" s="855">
        <f t="shared" si="51"/>
        <v>153</v>
      </c>
      <c r="B158" s="305" t="s">
        <v>1239</v>
      </c>
      <c r="C158" s="25">
        <f t="shared" si="52"/>
        <v>9831360</v>
      </c>
      <c r="D158" s="805">
        <f t="shared" si="59"/>
        <v>755466.88964426587</v>
      </c>
      <c r="E158" s="805">
        <f t="shared" si="59"/>
        <v>84552.378528711386</v>
      </c>
      <c r="F158" s="805">
        <f t="shared" si="59"/>
        <v>461143.72966389765</v>
      </c>
      <c r="G158" s="805">
        <f t="shared" si="59"/>
        <v>341691.96371766675</v>
      </c>
      <c r="H158" s="805">
        <f t="shared" si="59"/>
        <v>85503.854907021974</v>
      </c>
      <c r="I158" s="25">
        <f t="shared" si="53"/>
        <v>11559718.816461563</v>
      </c>
      <c r="J158" s="805">
        <v>1030</v>
      </c>
      <c r="K158" s="805">
        <f t="shared" si="54"/>
        <v>11223.027977147149</v>
      </c>
      <c r="L158" s="706"/>
      <c r="M158" s="706"/>
      <c r="N158" s="194" t="s">
        <v>670</v>
      </c>
      <c r="O158" s="818">
        <f t="shared" si="55"/>
        <v>40986</v>
      </c>
      <c r="P158" s="818">
        <v>40989</v>
      </c>
      <c r="Q158" s="819" t="s">
        <v>951</v>
      </c>
      <c r="R158" s="312">
        <v>760</v>
      </c>
      <c r="S158" s="850">
        <v>12936</v>
      </c>
      <c r="T158" s="25">
        <f t="shared" si="56"/>
        <v>9831360</v>
      </c>
      <c r="U158" s="459"/>
      <c r="V158" s="818"/>
      <c r="W158" s="850"/>
      <c r="X158" s="850"/>
      <c r="Y158" s="25">
        <f t="shared" si="57"/>
        <v>0</v>
      </c>
    </row>
    <row r="159" spans="1:25">
      <c r="A159" s="855">
        <f t="shared" si="51"/>
        <v>154</v>
      </c>
      <c r="B159" s="305" t="s">
        <v>953</v>
      </c>
      <c r="C159" s="25">
        <f t="shared" si="52"/>
        <v>4109070</v>
      </c>
      <c r="D159" s="805">
        <f t="shared" si="59"/>
        <v>154027.22992747169</v>
      </c>
      <c r="E159" s="805">
        <f t="shared" si="59"/>
        <v>17238.834457310088</v>
      </c>
      <c r="F159" s="805">
        <f t="shared" si="59"/>
        <v>94019.595368367474</v>
      </c>
      <c r="G159" s="805">
        <f t="shared" si="59"/>
        <v>69665.351825932055</v>
      </c>
      <c r="H159" s="805">
        <f t="shared" si="59"/>
        <v>17432.824786868558</v>
      </c>
      <c r="I159" s="25">
        <f t="shared" si="53"/>
        <v>4461453.8363659503</v>
      </c>
      <c r="J159" s="805">
        <v>210</v>
      </c>
      <c r="K159" s="805">
        <f t="shared" si="54"/>
        <v>21245.018268409287</v>
      </c>
      <c r="L159" s="706"/>
      <c r="M159" s="706"/>
      <c r="N159" s="191" t="s">
        <v>1375</v>
      </c>
      <c r="O159" s="818">
        <f t="shared" si="55"/>
        <v>40986</v>
      </c>
      <c r="P159" s="818">
        <v>40989</v>
      </c>
      <c r="Q159" s="819" t="s">
        <v>954</v>
      </c>
      <c r="R159" s="312">
        <v>210</v>
      </c>
      <c r="S159" s="850">
        <v>19567</v>
      </c>
      <c r="T159" s="25">
        <f t="shared" si="56"/>
        <v>4109070</v>
      </c>
      <c r="U159" s="459"/>
      <c r="V159" s="818"/>
      <c r="W159" s="850"/>
      <c r="X159" s="850"/>
      <c r="Y159" s="25">
        <f t="shared" si="57"/>
        <v>0</v>
      </c>
    </row>
    <row r="160" spans="1:25">
      <c r="A160" s="855">
        <f t="shared" si="51"/>
        <v>155</v>
      </c>
      <c r="B160" s="305" t="s">
        <v>1241</v>
      </c>
      <c r="C160" s="25">
        <f t="shared" si="52"/>
        <v>482240</v>
      </c>
      <c r="D160" s="805">
        <f t="shared" si="59"/>
        <v>154027.22992747169</v>
      </c>
      <c r="E160" s="805">
        <f t="shared" si="59"/>
        <v>17238.834457310088</v>
      </c>
      <c r="F160" s="805">
        <f t="shared" si="59"/>
        <v>94019.595368367474</v>
      </c>
      <c r="G160" s="805">
        <f t="shared" si="59"/>
        <v>69665.351825932055</v>
      </c>
      <c r="H160" s="805">
        <f t="shared" si="59"/>
        <v>17432.824786868558</v>
      </c>
      <c r="I160" s="25">
        <f t="shared" si="53"/>
        <v>834623.83636594983</v>
      </c>
      <c r="J160" s="805">
        <v>210</v>
      </c>
      <c r="K160" s="805">
        <f t="shared" si="54"/>
        <v>3974.3992207902375</v>
      </c>
      <c r="L160" s="706"/>
      <c r="M160" s="706"/>
      <c r="N160" s="305" t="s">
        <v>1368</v>
      </c>
      <c r="O160" s="818">
        <f t="shared" si="55"/>
        <v>40986</v>
      </c>
      <c r="P160" s="818">
        <v>40989</v>
      </c>
      <c r="Q160" s="819" t="s">
        <v>954</v>
      </c>
      <c r="R160" s="312">
        <v>55</v>
      </c>
      <c r="S160" s="850">
        <v>8768</v>
      </c>
      <c r="T160" s="25">
        <f t="shared" si="56"/>
        <v>482240</v>
      </c>
      <c r="U160" s="459"/>
      <c r="V160" s="818"/>
      <c r="W160" s="850"/>
      <c r="X160" s="850"/>
      <c r="Y160" s="25">
        <f t="shared" si="57"/>
        <v>0</v>
      </c>
    </row>
    <row r="161" spans="1:25">
      <c r="A161" s="855">
        <f t="shared" si="51"/>
        <v>156</v>
      </c>
      <c r="B161" s="305" t="s">
        <v>1208</v>
      </c>
      <c r="C161" s="25">
        <f t="shared" si="52"/>
        <v>4249800</v>
      </c>
      <c r="D161" s="805">
        <f t="shared" si="59"/>
        <v>225906.60389362514</v>
      </c>
      <c r="E161" s="805">
        <f t="shared" si="59"/>
        <v>25283.623870721465</v>
      </c>
      <c r="F161" s="805">
        <f t="shared" si="59"/>
        <v>137895.40654027229</v>
      </c>
      <c r="G161" s="805">
        <f t="shared" si="59"/>
        <v>102175.84934470034</v>
      </c>
      <c r="H161" s="805">
        <f t="shared" si="59"/>
        <v>25568.143020740554</v>
      </c>
      <c r="I161" s="25">
        <f t="shared" si="53"/>
        <v>4766629.6266700597</v>
      </c>
      <c r="J161" s="805">
        <v>308</v>
      </c>
      <c r="K161" s="805">
        <f t="shared" si="54"/>
        <v>15476.070216461232</v>
      </c>
      <c r="L161" s="706"/>
      <c r="M161" s="706"/>
      <c r="N161" s="191" t="s">
        <v>609</v>
      </c>
      <c r="O161" s="818">
        <f t="shared" si="55"/>
        <v>40986</v>
      </c>
      <c r="P161" s="818">
        <v>40989</v>
      </c>
      <c r="Q161" s="819" t="s">
        <v>956</v>
      </c>
      <c r="R161" s="312">
        <v>180</v>
      </c>
      <c r="S161" s="850">
        <v>23610</v>
      </c>
      <c r="T161" s="25">
        <f t="shared" si="56"/>
        <v>4249800</v>
      </c>
      <c r="U161" s="459"/>
      <c r="V161" s="818"/>
      <c r="W161" s="850"/>
      <c r="X161" s="850"/>
      <c r="Y161" s="25">
        <f t="shared" si="57"/>
        <v>0</v>
      </c>
    </row>
    <row r="162" spans="1:25">
      <c r="A162" s="855">
        <f t="shared" si="51"/>
        <v>157</v>
      </c>
      <c r="B162" s="305" t="s">
        <v>1231</v>
      </c>
      <c r="C162" s="25">
        <f t="shared" si="52"/>
        <v>6611072</v>
      </c>
      <c r="D162" s="805">
        <f t="shared" si="59"/>
        <v>1658359.8422191117</v>
      </c>
      <c r="E162" s="805">
        <f t="shared" si="59"/>
        <v>185604.7843237053</v>
      </c>
      <c r="F162" s="805">
        <f t="shared" si="59"/>
        <v>1012277.6434660899</v>
      </c>
      <c r="G162" s="805">
        <f t="shared" si="59"/>
        <v>750063.62132586841</v>
      </c>
      <c r="H162" s="805">
        <f t="shared" si="59"/>
        <v>187693.41353861816</v>
      </c>
      <c r="I162" s="25">
        <f t="shared" si="53"/>
        <v>10405071.304873394</v>
      </c>
      <c r="J162" s="805">
        <v>2261</v>
      </c>
      <c r="K162" s="805">
        <f t="shared" si="54"/>
        <v>4601.9775784490903</v>
      </c>
      <c r="L162" s="706"/>
      <c r="M162" s="706"/>
      <c r="N162" s="305" t="s">
        <v>1368</v>
      </c>
      <c r="O162" s="818">
        <f t="shared" si="55"/>
        <v>40992</v>
      </c>
      <c r="P162" s="818">
        <v>40995</v>
      </c>
      <c r="Q162" s="819" t="s">
        <v>957</v>
      </c>
      <c r="R162" s="312">
        <v>754</v>
      </c>
      <c r="S162" s="850">
        <v>8768</v>
      </c>
      <c r="T162" s="25">
        <f t="shared" si="56"/>
        <v>6611072</v>
      </c>
      <c r="U162" s="459"/>
      <c r="V162" s="818"/>
      <c r="W162" s="850"/>
      <c r="X162" s="850"/>
      <c r="Y162" s="25">
        <f t="shared" si="57"/>
        <v>0</v>
      </c>
    </row>
    <row r="163" spans="1:25">
      <c r="A163" s="855">
        <f t="shared" si="51"/>
        <v>158</v>
      </c>
      <c r="B163" s="305" t="s">
        <v>1229</v>
      </c>
      <c r="C163" s="25">
        <f t="shared" si="52"/>
        <v>741965</v>
      </c>
      <c r="D163" s="805">
        <f t="shared" si="59"/>
        <v>75546.68896442659</v>
      </c>
      <c r="E163" s="805">
        <f t="shared" si="59"/>
        <v>8455.2378528711397</v>
      </c>
      <c r="F163" s="805">
        <f t="shared" si="59"/>
        <v>46114.372966389768</v>
      </c>
      <c r="G163" s="805">
        <f t="shared" si="59"/>
        <v>34169.196371766673</v>
      </c>
      <c r="H163" s="805">
        <f t="shared" si="59"/>
        <v>8550.3854907021978</v>
      </c>
      <c r="I163" s="25">
        <f t="shared" si="53"/>
        <v>914800.88164615643</v>
      </c>
      <c r="J163" s="805">
        <v>103</v>
      </c>
      <c r="K163" s="805">
        <f t="shared" si="54"/>
        <v>8881.5619577296748</v>
      </c>
      <c r="L163" s="706"/>
      <c r="M163" s="706"/>
      <c r="N163" s="191" t="s">
        <v>614</v>
      </c>
      <c r="O163" s="818">
        <f t="shared" si="55"/>
        <v>40992</v>
      </c>
      <c r="P163" s="818">
        <v>40995</v>
      </c>
      <c r="Q163" s="819" t="s">
        <v>957</v>
      </c>
      <c r="R163" s="312">
        <v>35</v>
      </c>
      <c r="S163" s="850">
        <v>21199</v>
      </c>
      <c r="T163" s="25">
        <f t="shared" si="56"/>
        <v>741965</v>
      </c>
      <c r="U163" s="459"/>
      <c r="V163" s="818"/>
      <c r="W163" s="850"/>
      <c r="X163" s="850"/>
      <c r="Y163" s="25">
        <f t="shared" si="57"/>
        <v>0</v>
      </c>
    </row>
    <row r="164" spans="1:25">
      <c r="A164" s="855">
        <f t="shared" si="51"/>
        <v>159</v>
      </c>
      <c r="B164" s="305" t="s">
        <v>1230</v>
      </c>
      <c r="C164" s="25">
        <f t="shared" si="52"/>
        <v>228400</v>
      </c>
      <c r="D164" s="805">
        <f t="shared" si="59"/>
        <v>293385.19986185082</v>
      </c>
      <c r="E164" s="805">
        <f t="shared" si="59"/>
        <v>32835.87515678112</v>
      </c>
      <c r="F164" s="805">
        <f t="shared" si="59"/>
        <v>179084.9435587952</v>
      </c>
      <c r="G164" s="805">
        <f t="shared" si="59"/>
        <v>132695.90823987057</v>
      </c>
      <c r="H164" s="805">
        <f t="shared" si="59"/>
        <v>33205.380546416302</v>
      </c>
      <c r="I164" s="25">
        <f t="shared" si="53"/>
        <v>899607.30736371398</v>
      </c>
      <c r="J164" s="805">
        <v>400</v>
      </c>
      <c r="K164" s="805">
        <f t="shared" si="54"/>
        <v>2249.0182684092852</v>
      </c>
      <c r="L164" s="706"/>
      <c r="M164" s="706"/>
      <c r="N164" s="191" t="s">
        <v>654</v>
      </c>
      <c r="O164" s="818">
        <f t="shared" si="55"/>
        <v>40992</v>
      </c>
      <c r="P164" s="818">
        <v>40995</v>
      </c>
      <c r="Q164" s="819" t="s">
        <v>957</v>
      </c>
      <c r="R164" s="312">
        <f>J164</f>
        <v>400</v>
      </c>
      <c r="S164" s="850">
        <v>571</v>
      </c>
      <c r="T164" s="25">
        <f t="shared" si="56"/>
        <v>228400</v>
      </c>
      <c r="U164" s="459"/>
      <c r="V164" s="818"/>
      <c r="W164" s="850"/>
      <c r="X164" s="850"/>
      <c r="Y164" s="25">
        <f t="shared" si="57"/>
        <v>0</v>
      </c>
    </row>
    <row r="165" spans="1:25">
      <c r="A165" s="855">
        <f t="shared" si="7"/>
        <v>160</v>
      </c>
      <c r="B165" s="305" t="s">
        <v>1123</v>
      </c>
      <c r="C165" s="25">
        <f t="shared" ref="C165:C166" si="60">T165</f>
        <v>5707600</v>
      </c>
      <c r="D165" s="805">
        <f t="shared" ref="D165:H165" si="61">IF($J$192&lt;&gt;0,D$192/$J$192*$J165,0)</f>
        <v>733462.99965462706</v>
      </c>
      <c r="E165" s="805">
        <f t="shared" si="61"/>
        <v>82089.68789195281</v>
      </c>
      <c r="F165" s="805">
        <f t="shared" si="61"/>
        <v>447712.35889698798</v>
      </c>
      <c r="G165" s="805">
        <f t="shared" si="61"/>
        <v>331739.77059967641</v>
      </c>
      <c r="H165" s="805">
        <f t="shared" si="61"/>
        <v>83013.451366040754</v>
      </c>
      <c r="I165" s="25">
        <f t="shared" ref="I165:I166" si="62">SUM(C165:H165)</f>
        <v>7385618.2684092857</v>
      </c>
      <c r="J165" s="805">
        <v>1000</v>
      </c>
      <c r="K165" s="805">
        <f t="shared" ref="K165:K166" si="63">IF(J165&lt;&gt;"",I165/J165,"")</f>
        <v>7385.6182684092855</v>
      </c>
      <c r="L165" s="706"/>
      <c r="M165" s="706"/>
      <c r="N165" s="194" t="s">
        <v>664</v>
      </c>
      <c r="O165" s="818">
        <f t="shared" ref="O165:O190" si="64">P165-3</f>
        <v>40993</v>
      </c>
      <c r="P165" s="818">
        <v>40996</v>
      </c>
      <c r="Q165" s="819" t="s">
        <v>958</v>
      </c>
      <c r="R165" s="312">
        <v>200</v>
      </c>
      <c r="S165" s="850">
        <v>28538</v>
      </c>
      <c r="T165" s="25">
        <f t="shared" ref="T165:T166" si="65">ROUND(R165*S165,0)</f>
        <v>5707600</v>
      </c>
      <c r="U165" s="459"/>
      <c r="V165" s="818"/>
      <c r="W165" s="850"/>
      <c r="X165" s="850"/>
      <c r="Y165" s="25">
        <f t="shared" ref="Y165:Y166" si="66">W165*X165</f>
        <v>0</v>
      </c>
    </row>
    <row r="166" spans="1:25">
      <c r="A166" s="855">
        <f t="shared" si="7"/>
        <v>161</v>
      </c>
      <c r="B166" s="305" t="s">
        <v>1227</v>
      </c>
      <c r="C166" s="25">
        <f t="shared" si="60"/>
        <v>782680</v>
      </c>
      <c r="D166" s="805">
        <f t="shared" ref="D166:H175" si="67">IF($J$192&lt;&gt;0,D$192/$J$192*$J166,0)</f>
        <v>46941.631977896133</v>
      </c>
      <c r="E166" s="805">
        <f t="shared" si="67"/>
        <v>5253.7400250849796</v>
      </c>
      <c r="F166" s="805">
        <f t="shared" si="67"/>
        <v>28653.590969407232</v>
      </c>
      <c r="G166" s="805">
        <f t="shared" si="67"/>
        <v>21231.345318379292</v>
      </c>
      <c r="H166" s="805">
        <f t="shared" si="67"/>
        <v>5312.8608874266083</v>
      </c>
      <c r="I166" s="25">
        <f t="shared" si="62"/>
        <v>890073.16917819425</v>
      </c>
      <c r="J166" s="805">
        <v>64</v>
      </c>
      <c r="K166" s="805">
        <f t="shared" si="63"/>
        <v>13907.393268409285</v>
      </c>
      <c r="L166" s="706"/>
      <c r="M166" s="706"/>
      <c r="N166" s="191" t="s">
        <v>1375</v>
      </c>
      <c r="O166" s="818">
        <f t="shared" si="64"/>
        <v>40995</v>
      </c>
      <c r="P166" s="818">
        <v>40998</v>
      </c>
      <c r="Q166" s="819" t="s">
        <v>960</v>
      </c>
      <c r="R166" s="312">
        <v>40</v>
      </c>
      <c r="S166" s="850">
        <v>19567</v>
      </c>
      <c r="T166" s="25">
        <f t="shared" si="65"/>
        <v>782680</v>
      </c>
      <c r="U166" s="459"/>
      <c r="V166" s="818"/>
      <c r="W166" s="850"/>
      <c r="X166" s="850"/>
      <c r="Y166" s="25">
        <f t="shared" si="66"/>
        <v>0</v>
      </c>
    </row>
    <row r="167" spans="1:25">
      <c r="A167" s="855">
        <f t="shared" si="7"/>
        <v>162</v>
      </c>
      <c r="B167" s="305" t="s">
        <v>1226</v>
      </c>
      <c r="C167" s="25">
        <f t="shared" ref="C167:C173" si="68">T167</f>
        <v>745280</v>
      </c>
      <c r="D167" s="805">
        <f t="shared" si="67"/>
        <v>185566.13891262066</v>
      </c>
      <c r="E167" s="805">
        <f t="shared" si="67"/>
        <v>20768.691036664059</v>
      </c>
      <c r="F167" s="805">
        <f t="shared" si="67"/>
        <v>113271.22680093796</v>
      </c>
      <c r="G167" s="805">
        <f t="shared" si="67"/>
        <v>83930.161961718142</v>
      </c>
      <c r="H167" s="805">
        <f t="shared" si="67"/>
        <v>21002.403195608313</v>
      </c>
      <c r="I167" s="25">
        <f t="shared" ref="I167:I173" si="69">SUM(C167:H167)</f>
        <v>1169818.6219075494</v>
      </c>
      <c r="J167" s="805">
        <v>253</v>
      </c>
      <c r="K167" s="805">
        <f t="shared" ref="K167:K173" si="70">IF(J167&lt;&gt;"",I167/J167,"")</f>
        <v>4623.789019397429</v>
      </c>
      <c r="L167" s="706"/>
      <c r="M167" s="706"/>
      <c r="N167" s="305" t="s">
        <v>1368</v>
      </c>
      <c r="O167" s="818">
        <f t="shared" si="64"/>
        <v>40995</v>
      </c>
      <c r="P167" s="818">
        <v>40998</v>
      </c>
      <c r="Q167" s="819" t="s">
        <v>962</v>
      </c>
      <c r="R167" s="312">
        <v>85</v>
      </c>
      <c r="S167" s="850">
        <v>8768</v>
      </c>
      <c r="T167" s="25">
        <f t="shared" ref="T167:T173" si="71">ROUND(R167*S167,0)</f>
        <v>745280</v>
      </c>
      <c r="U167" s="459"/>
      <c r="V167" s="818"/>
      <c r="W167" s="850"/>
      <c r="X167" s="850"/>
      <c r="Y167" s="25">
        <f t="shared" ref="Y167:Y173" si="72">W167*X167</f>
        <v>0</v>
      </c>
    </row>
    <row r="168" spans="1:25">
      <c r="A168" s="855">
        <f t="shared" si="7"/>
        <v>163</v>
      </c>
      <c r="B168" s="305" t="s">
        <v>1225</v>
      </c>
      <c r="C168" s="25">
        <f t="shared" si="68"/>
        <v>1119910</v>
      </c>
      <c r="D168" s="805">
        <f t="shared" si="67"/>
        <v>149626.45192954392</v>
      </c>
      <c r="E168" s="805">
        <f t="shared" si="67"/>
        <v>16746.296329958372</v>
      </c>
      <c r="F168" s="805">
        <f t="shared" si="67"/>
        <v>91333.321214985554</v>
      </c>
      <c r="G168" s="805">
        <f t="shared" si="67"/>
        <v>67674.913202333992</v>
      </c>
      <c r="H168" s="805">
        <f t="shared" si="67"/>
        <v>16934.744078672313</v>
      </c>
      <c r="I168" s="25">
        <f t="shared" si="69"/>
        <v>1462225.726755494</v>
      </c>
      <c r="J168" s="805">
        <v>204</v>
      </c>
      <c r="K168" s="805">
        <f t="shared" si="70"/>
        <v>7167.7731703700683</v>
      </c>
      <c r="L168" s="706"/>
      <c r="M168" s="706"/>
      <c r="N168" s="191" t="s">
        <v>1373</v>
      </c>
      <c r="O168" s="818">
        <f t="shared" si="64"/>
        <v>40995</v>
      </c>
      <c r="P168" s="818">
        <v>40998</v>
      </c>
      <c r="Q168" s="819" t="s">
        <v>962</v>
      </c>
      <c r="R168" s="312">
        <v>55</v>
      </c>
      <c r="S168" s="850">
        <v>20362</v>
      </c>
      <c r="T168" s="25">
        <f t="shared" si="71"/>
        <v>1119910</v>
      </c>
      <c r="U168" s="459"/>
      <c r="V168" s="818"/>
      <c r="W168" s="850"/>
      <c r="X168" s="850"/>
      <c r="Y168" s="25">
        <f t="shared" si="72"/>
        <v>0</v>
      </c>
    </row>
    <row r="169" spans="1:25">
      <c r="A169" s="855">
        <f t="shared" si="7"/>
        <v>164</v>
      </c>
      <c r="B169" s="305" t="s">
        <v>1224</v>
      </c>
      <c r="C169" s="25">
        <f t="shared" si="68"/>
        <v>184128</v>
      </c>
      <c r="D169" s="805">
        <f t="shared" si="67"/>
        <v>1540272.2992747168</v>
      </c>
      <c r="E169" s="805">
        <f t="shared" si="67"/>
        <v>172388.34457310088</v>
      </c>
      <c r="F169" s="805">
        <f t="shared" si="67"/>
        <v>940195.9536836748</v>
      </c>
      <c r="G169" s="805">
        <f t="shared" si="67"/>
        <v>696653.51825932052</v>
      </c>
      <c r="H169" s="805">
        <f t="shared" si="67"/>
        <v>174328.24786868558</v>
      </c>
      <c r="I169" s="25">
        <f t="shared" si="69"/>
        <v>3707966.3636594983</v>
      </c>
      <c r="J169" s="805">
        <v>2100</v>
      </c>
      <c r="K169" s="805">
        <f t="shared" si="70"/>
        <v>1765.698268409285</v>
      </c>
      <c r="L169" s="706"/>
      <c r="M169" s="706"/>
      <c r="N169" s="305" t="s">
        <v>1368</v>
      </c>
      <c r="O169" s="818">
        <f t="shared" si="64"/>
        <v>40995</v>
      </c>
      <c r="P169" s="818">
        <v>40998</v>
      </c>
      <c r="Q169" s="819" t="s">
        <v>962</v>
      </c>
      <c r="R169" s="312">
        <v>21</v>
      </c>
      <c r="S169" s="850">
        <v>8768</v>
      </c>
      <c r="T169" s="25">
        <f t="shared" si="71"/>
        <v>184128</v>
      </c>
      <c r="U169" s="459"/>
      <c r="V169" s="818"/>
      <c r="W169" s="850"/>
      <c r="X169" s="850"/>
      <c r="Y169" s="25">
        <f t="shared" si="72"/>
        <v>0</v>
      </c>
    </row>
    <row r="170" spans="1:25">
      <c r="A170" s="855">
        <f t="shared" si="7"/>
        <v>165</v>
      </c>
      <c r="B170" s="305" t="s">
        <v>1544</v>
      </c>
      <c r="C170" s="25">
        <f t="shared" si="68"/>
        <v>3312400</v>
      </c>
      <c r="D170" s="805">
        <f t="shared" si="67"/>
        <v>256712.04987911947</v>
      </c>
      <c r="E170" s="805">
        <f t="shared" si="67"/>
        <v>28731.390762183481</v>
      </c>
      <c r="F170" s="805">
        <f t="shared" si="67"/>
        <v>156699.32561394581</v>
      </c>
      <c r="G170" s="805">
        <f t="shared" si="67"/>
        <v>116108.91970988674</v>
      </c>
      <c r="H170" s="805">
        <f t="shared" si="67"/>
        <v>29054.707978114264</v>
      </c>
      <c r="I170" s="25">
        <f t="shared" si="69"/>
        <v>3899706.3939432497</v>
      </c>
      <c r="J170" s="805">
        <v>350</v>
      </c>
      <c r="K170" s="805">
        <f t="shared" si="70"/>
        <v>11142.018268409285</v>
      </c>
      <c r="L170" s="706"/>
      <c r="M170" s="706"/>
      <c r="N170" s="194" t="s">
        <v>667</v>
      </c>
      <c r="O170" s="818">
        <f t="shared" si="64"/>
        <v>40995</v>
      </c>
      <c r="P170" s="818">
        <v>40998</v>
      </c>
      <c r="Q170" s="819" t="s">
        <v>963</v>
      </c>
      <c r="R170" s="312">
        <v>130</v>
      </c>
      <c r="S170" s="850">
        <v>25480</v>
      </c>
      <c r="T170" s="25">
        <f t="shared" si="71"/>
        <v>3312400</v>
      </c>
      <c r="U170" s="459"/>
      <c r="V170" s="818"/>
      <c r="W170" s="850"/>
      <c r="X170" s="850"/>
      <c r="Y170" s="25">
        <f t="shared" si="72"/>
        <v>0</v>
      </c>
    </row>
    <row r="171" spans="1:25">
      <c r="A171" s="855">
        <f t="shared" si="7"/>
        <v>166</v>
      </c>
      <c r="B171" s="305" t="s">
        <v>1545</v>
      </c>
      <c r="C171" s="25">
        <f t="shared" si="68"/>
        <v>1698800</v>
      </c>
      <c r="D171" s="805">
        <f t="shared" si="67"/>
        <v>146692.59993092541</v>
      </c>
      <c r="E171" s="805">
        <f t="shared" si="67"/>
        <v>16417.93757839056</v>
      </c>
      <c r="F171" s="805">
        <f t="shared" si="67"/>
        <v>89542.471779397601</v>
      </c>
      <c r="G171" s="805">
        <f t="shared" si="67"/>
        <v>66347.954119935283</v>
      </c>
      <c r="H171" s="805">
        <f t="shared" si="67"/>
        <v>16602.690273208151</v>
      </c>
      <c r="I171" s="25">
        <f t="shared" si="69"/>
        <v>2034403.653681857</v>
      </c>
      <c r="J171" s="805">
        <v>200</v>
      </c>
      <c r="K171" s="805">
        <f t="shared" si="70"/>
        <v>10172.018268409285</v>
      </c>
      <c r="L171" s="706"/>
      <c r="M171" s="706"/>
      <c r="N171" s="305" t="s">
        <v>1243</v>
      </c>
      <c r="O171" s="818">
        <f t="shared" si="64"/>
        <v>40995</v>
      </c>
      <c r="P171" s="818">
        <v>40998</v>
      </c>
      <c r="Q171" s="819" t="s">
        <v>963</v>
      </c>
      <c r="R171" s="312">
        <v>100</v>
      </c>
      <c r="S171" s="850">
        <v>16988</v>
      </c>
      <c r="T171" s="25">
        <f t="shared" si="71"/>
        <v>1698800</v>
      </c>
      <c r="U171" s="459"/>
      <c r="V171" s="818"/>
      <c r="W171" s="850"/>
      <c r="X171" s="850"/>
      <c r="Y171" s="25">
        <f t="shared" si="72"/>
        <v>0</v>
      </c>
    </row>
    <row r="172" spans="1:25">
      <c r="A172" s="855">
        <f t="shared" si="7"/>
        <v>167</v>
      </c>
      <c r="B172" s="305" t="s">
        <v>1546</v>
      </c>
      <c r="C172" s="25">
        <f t="shared" si="68"/>
        <v>5648580</v>
      </c>
      <c r="D172" s="805">
        <f t="shared" si="67"/>
        <v>330058.3498445822</v>
      </c>
      <c r="E172" s="805">
        <f t="shared" si="67"/>
        <v>36940.359551378766</v>
      </c>
      <c r="F172" s="805">
        <f t="shared" si="67"/>
        <v>201470.5615036446</v>
      </c>
      <c r="G172" s="805">
        <f t="shared" si="67"/>
        <v>149282.89676985439</v>
      </c>
      <c r="H172" s="805">
        <f t="shared" si="67"/>
        <v>37356.053114718343</v>
      </c>
      <c r="I172" s="25">
        <f t="shared" si="69"/>
        <v>6403688.2207841789</v>
      </c>
      <c r="J172" s="805">
        <v>450</v>
      </c>
      <c r="K172" s="805">
        <f t="shared" si="70"/>
        <v>14230.418268409287</v>
      </c>
      <c r="L172" s="706"/>
      <c r="M172" s="706"/>
      <c r="N172" s="194" t="s">
        <v>565</v>
      </c>
      <c r="O172" s="818">
        <f t="shared" si="64"/>
        <v>40995</v>
      </c>
      <c r="P172" s="818">
        <v>40998</v>
      </c>
      <c r="Q172" s="819" t="s">
        <v>963</v>
      </c>
      <c r="R172" s="312">
        <v>210</v>
      </c>
      <c r="S172" s="850">
        <v>26898</v>
      </c>
      <c r="T172" s="25">
        <f t="shared" si="71"/>
        <v>5648580</v>
      </c>
      <c r="U172" s="459"/>
      <c r="V172" s="818"/>
      <c r="W172" s="850"/>
      <c r="X172" s="850"/>
      <c r="Y172" s="25">
        <f t="shared" si="72"/>
        <v>0</v>
      </c>
    </row>
    <row r="173" spans="1:25">
      <c r="A173" s="855">
        <f t="shared" si="7"/>
        <v>168</v>
      </c>
      <c r="B173" s="305" t="s">
        <v>1538</v>
      </c>
      <c r="C173" s="25">
        <f t="shared" si="68"/>
        <v>978350</v>
      </c>
      <c r="D173" s="805">
        <f t="shared" si="67"/>
        <v>110019.44994819406</v>
      </c>
      <c r="E173" s="805">
        <f t="shared" si="67"/>
        <v>12313.453183792921</v>
      </c>
      <c r="F173" s="805">
        <f t="shared" si="67"/>
        <v>67156.853834548208</v>
      </c>
      <c r="G173" s="805">
        <f t="shared" si="67"/>
        <v>49760.965589951462</v>
      </c>
      <c r="H173" s="805">
        <f t="shared" si="67"/>
        <v>12452.017704906113</v>
      </c>
      <c r="I173" s="25">
        <f t="shared" si="69"/>
        <v>1230052.7402613929</v>
      </c>
      <c r="J173" s="805">
        <v>150</v>
      </c>
      <c r="K173" s="805">
        <f t="shared" si="70"/>
        <v>8200.3516017426191</v>
      </c>
      <c r="L173" s="706"/>
      <c r="M173" s="706"/>
      <c r="N173" s="191" t="s">
        <v>1375</v>
      </c>
      <c r="O173" s="818">
        <f t="shared" si="64"/>
        <v>40995</v>
      </c>
      <c r="P173" s="818">
        <v>40998</v>
      </c>
      <c r="Q173" s="819" t="s">
        <v>963</v>
      </c>
      <c r="R173" s="312">
        <v>50</v>
      </c>
      <c r="S173" s="850">
        <v>19567</v>
      </c>
      <c r="T173" s="25">
        <f t="shared" si="71"/>
        <v>978350</v>
      </c>
      <c r="U173" s="459"/>
      <c r="V173" s="818"/>
      <c r="W173" s="850"/>
      <c r="X173" s="850"/>
      <c r="Y173" s="25">
        <f t="shared" si="72"/>
        <v>0</v>
      </c>
    </row>
    <row r="174" spans="1:25">
      <c r="A174" s="855">
        <f t="shared" si="7"/>
        <v>169</v>
      </c>
      <c r="B174" s="305" t="s">
        <v>1541</v>
      </c>
      <c r="C174" s="25">
        <f t="shared" ref="C174:C185" si="73">T174</f>
        <v>637428</v>
      </c>
      <c r="D174" s="805">
        <f t="shared" si="67"/>
        <v>66011.669968916438</v>
      </c>
      <c r="E174" s="805">
        <f t="shared" si="67"/>
        <v>7388.071910275753</v>
      </c>
      <c r="F174" s="805">
        <f t="shared" si="67"/>
        <v>40294.112300728921</v>
      </c>
      <c r="G174" s="805">
        <f t="shared" si="67"/>
        <v>29856.579353970879</v>
      </c>
      <c r="H174" s="805">
        <f t="shared" si="67"/>
        <v>7471.2106229436677</v>
      </c>
      <c r="I174" s="25">
        <f t="shared" ref="I174:I185" si="74">SUM(C174:H174)</f>
        <v>788449.64415683562</v>
      </c>
      <c r="J174" s="805">
        <v>90</v>
      </c>
      <c r="K174" s="805">
        <f t="shared" ref="K174:K185" si="75">IF(J174&lt;&gt;"",I174/J174,"")</f>
        <v>8760.551601742618</v>
      </c>
      <c r="L174" s="706"/>
      <c r="M174" s="706"/>
      <c r="N174" s="191" t="s">
        <v>635</v>
      </c>
      <c r="O174" s="818">
        <f t="shared" si="64"/>
        <v>40995</v>
      </c>
      <c r="P174" s="818">
        <v>40998</v>
      </c>
      <c r="Q174" s="819" t="s">
        <v>963</v>
      </c>
      <c r="R174" s="312">
        <v>33</v>
      </c>
      <c r="S174" s="850">
        <v>19316</v>
      </c>
      <c r="T174" s="25">
        <f t="shared" ref="T174:T185" si="76">ROUND(R174*S174,0)</f>
        <v>637428</v>
      </c>
      <c r="U174" s="459"/>
      <c r="V174" s="818"/>
      <c r="W174" s="850"/>
      <c r="X174" s="850"/>
      <c r="Y174" s="25">
        <f t="shared" ref="Y174:Y185" si="77">W174*X174</f>
        <v>0</v>
      </c>
    </row>
    <row r="175" spans="1:25">
      <c r="A175" s="855">
        <f t="shared" si="7"/>
        <v>170</v>
      </c>
      <c r="B175" s="305" t="s">
        <v>1505</v>
      </c>
      <c r="C175" s="25">
        <f t="shared" si="73"/>
        <v>1425340</v>
      </c>
      <c r="D175" s="805">
        <f t="shared" si="67"/>
        <v>154027.22992747169</v>
      </c>
      <c r="E175" s="805">
        <f t="shared" si="67"/>
        <v>17238.834457310088</v>
      </c>
      <c r="F175" s="805">
        <f t="shared" si="67"/>
        <v>94019.595368367474</v>
      </c>
      <c r="G175" s="805">
        <f t="shared" si="67"/>
        <v>69665.351825932055</v>
      </c>
      <c r="H175" s="805">
        <f t="shared" si="67"/>
        <v>17432.824786868558</v>
      </c>
      <c r="I175" s="25">
        <f t="shared" si="74"/>
        <v>1777723.8363659498</v>
      </c>
      <c r="J175" s="805">
        <v>210</v>
      </c>
      <c r="K175" s="805">
        <f t="shared" si="75"/>
        <v>8465.3516017426191</v>
      </c>
      <c r="L175" s="706"/>
      <c r="M175" s="706"/>
      <c r="N175" s="191" t="s">
        <v>1373</v>
      </c>
      <c r="O175" s="818">
        <f t="shared" si="64"/>
        <v>40995</v>
      </c>
      <c r="P175" s="818">
        <v>40998</v>
      </c>
      <c r="Q175" s="819" t="s">
        <v>963</v>
      </c>
      <c r="R175" s="312">
        <v>70</v>
      </c>
      <c r="S175" s="850">
        <v>20362</v>
      </c>
      <c r="T175" s="25">
        <f t="shared" si="76"/>
        <v>1425340</v>
      </c>
      <c r="U175" s="459"/>
      <c r="V175" s="818"/>
      <c r="W175" s="850"/>
      <c r="X175" s="850"/>
      <c r="Y175" s="25">
        <f t="shared" si="77"/>
        <v>0</v>
      </c>
    </row>
    <row r="176" spans="1:25">
      <c r="A176" s="855">
        <f t="shared" si="7"/>
        <v>171</v>
      </c>
      <c r="B176" s="305" t="s">
        <v>1548</v>
      </c>
      <c r="C176" s="25">
        <f t="shared" si="73"/>
        <v>409230</v>
      </c>
      <c r="D176" s="805">
        <f t="shared" ref="D176:H190" si="78">IF($J$192&lt;&gt;0,D$192/$J$192*$J176,0)</f>
        <v>19803.500990674933</v>
      </c>
      <c r="E176" s="805">
        <f t="shared" si="78"/>
        <v>2216.4215730827259</v>
      </c>
      <c r="F176" s="805">
        <f t="shared" si="78"/>
        <v>12088.233690218676</v>
      </c>
      <c r="G176" s="805">
        <f t="shared" si="78"/>
        <v>8956.9738061912631</v>
      </c>
      <c r="H176" s="805">
        <f t="shared" si="78"/>
        <v>2241.3631868831003</v>
      </c>
      <c r="I176" s="25">
        <f t="shared" si="74"/>
        <v>454536.49324705068</v>
      </c>
      <c r="J176" s="805">
        <v>27</v>
      </c>
      <c r="K176" s="805">
        <f t="shared" si="75"/>
        <v>16834.684935075951</v>
      </c>
      <c r="L176" s="706"/>
      <c r="M176" s="706"/>
      <c r="N176" s="191" t="s">
        <v>615</v>
      </c>
      <c r="O176" s="818">
        <f t="shared" si="64"/>
        <v>40995</v>
      </c>
      <c r="P176" s="818">
        <v>40998</v>
      </c>
      <c r="Q176" s="819" t="s">
        <v>963</v>
      </c>
      <c r="R176" s="312">
        <v>30</v>
      </c>
      <c r="S176" s="850">
        <v>13641</v>
      </c>
      <c r="T176" s="25">
        <f t="shared" si="76"/>
        <v>409230</v>
      </c>
      <c r="U176" s="459"/>
      <c r="V176" s="818"/>
      <c r="W176" s="850"/>
      <c r="X176" s="850"/>
      <c r="Y176" s="25">
        <f t="shared" si="77"/>
        <v>0</v>
      </c>
    </row>
    <row r="177" spans="1:25">
      <c r="A177" s="855">
        <f t="shared" si="7"/>
        <v>172</v>
      </c>
      <c r="B177" s="305" t="s">
        <v>1517</v>
      </c>
      <c r="C177" s="25">
        <f t="shared" si="73"/>
        <v>1486446</v>
      </c>
      <c r="D177" s="805">
        <f t="shared" si="78"/>
        <v>183365.74991365676</v>
      </c>
      <c r="E177" s="805">
        <f t="shared" si="78"/>
        <v>20522.421972988202</v>
      </c>
      <c r="F177" s="805">
        <f t="shared" si="78"/>
        <v>111928.08972424699</v>
      </c>
      <c r="G177" s="805">
        <f t="shared" si="78"/>
        <v>82934.942649919103</v>
      </c>
      <c r="H177" s="805">
        <f t="shared" si="78"/>
        <v>20753.362841510188</v>
      </c>
      <c r="I177" s="25">
        <f t="shared" si="74"/>
        <v>1905950.5671023214</v>
      </c>
      <c r="J177" s="805">
        <v>250</v>
      </c>
      <c r="K177" s="805">
        <f t="shared" si="75"/>
        <v>7623.8022684092857</v>
      </c>
      <c r="L177" s="706"/>
      <c r="M177" s="706"/>
      <c r="N177" s="305" t="s">
        <v>656</v>
      </c>
      <c r="O177" s="818">
        <f t="shared" si="64"/>
        <v>40995</v>
      </c>
      <c r="P177" s="818">
        <v>40998</v>
      </c>
      <c r="Q177" s="819" t="s">
        <v>963</v>
      </c>
      <c r="R177" s="312">
        <v>102</v>
      </c>
      <c r="S177" s="850">
        <v>14573</v>
      </c>
      <c r="T177" s="25">
        <f t="shared" si="76"/>
        <v>1486446</v>
      </c>
      <c r="U177" s="459"/>
      <c r="V177" s="818"/>
      <c r="W177" s="850"/>
      <c r="X177" s="850"/>
      <c r="Y177" s="25">
        <f t="shared" si="77"/>
        <v>0</v>
      </c>
    </row>
    <row r="178" spans="1:25">
      <c r="A178" s="855">
        <f t="shared" si="7"/>
        <v>173</v>
      </c>
      <c r="B178" s="305" t="s">
        <v>1542</v>
      </c>
      <c r="C178" s="25">
        <f t="shared" si="73"/>
        <v>978350</v>
      </c>
      <c r="D178" s="805">
        <f t="shared" si="78"/>
        <v>73346.299965462706</v>
      </c>
      <c r="E178" s="805">
        <f t="shared" si="78"/>
        <v>8208.9687891952799</v>
      </c>
      <c r="F178" s="805">
        <f t="shared" si="78"/>
        <v>44771.235889698801</v>
      </c>
      <c r="G178" s="805">
        <f t="shared" si="78"/>
        <v>33173.977059967641</v>
      </c>
      <c r="H178" s="805">
        <f t="shared" si="78"/>
        <v>8301.3451366040754</v>
      </c>
      <c r="I178" s="25">
        <f t="shared" si="74"/>
        <v>1146151.8268409283</v>
      </c>
      <c r="J178" s="805">
        <v>100</v>
      </c>
      <c r="K178" s="805">
        <f t="shared" si="75"/>
        <v>11461.518268409283</v>
      </c>
      <c r="L178" s="706"/>
      <c r="M178" s="706"/>
      <c r="N178" s="191" t="s">
        <v>1375</v>
      </c>
      <c r="O178" s="818">
        <f t="shared" si="64"/>
        <v>40995</v>
      </c>
      <c r="P178" s="818">
        <v>40998</v>
      </c>
      <c r="Q178" s="819" t="s">
        <v>963</v>
      </c>
      <c r="R178" s="312">
        <v>50</v>
      </c>
      <c r="S178" s="850">
        <v>19567</v>
      </c>
      <c r="T178" s="25">
        <f t="shared" si="76"/>
        <v>978350</v>
      </c>
      <c r="U178" s="459"/>
      <c r="V178" s="818"/>
      <c r="W178" s="850"/>
      <c r="X178" s="850"/>
      <c r="Y178" s="25">
        <f t="shared" si="77"/>
        <v>0</v>
      </c>
    </row>
    <row r="179" spans="1:25">
      <c r="A179" s="855">
        <f t="shared" si="7"/>
        <v>174</v>
      </c>
      <c r="B179" s="305" t="s">
        <v>1517</v>
      </c>
      <c r="C179" s="25">
        <f t="shared" si="73"/>
        <v>1416600</v>
      </c>
      <c r="D179" s="805">
        <f t="shared" si="78"/>
        <v>146692.59993092541</v>
      </c>
      <c r="E179" s="805">
        <f t="shared" si="78"/>
        <v>16417.93757839056</v>
      </c>
      <c r="F179" s="805">
        <f t="shared" si="78"/>
        <v>89542.471779397601</v>
      </c>
      <c r="G179" s="805">
        <f t="shared" si="78"/>
        <v>66347.954119935283</v>
      </c>
      <c r="H179" s="805">
        <f t="shared" si="78"/>
        <v>16602.690273208151</v>
      </c>
      <c r="I179" s="25">
        <f t="shared" si="74"/>
        <v>1752203.653681857</v>
      </c>
      <c r="J179" s="805">
        <v>200</v>
      </c>
      <c r="K179" s="805">
        <f t="shared" si="75"/>
        <v>8761.0182684092852</v>
      </c>
      <c r="L179" s="706"/>
      <c r="M179" s="706"/>
      <c r="N179" s="191" t="s">
        <v>645</v>
      </c>
      <c r="O179" s="818">
        <f t="shared" si="64"/>
        <v>40995</v>
      </c>
      <c r="P179" s="818">
        <v>40998</v>
      </c>
      <c r="Q179" s="819" t="s">
        <v>963</v>
      </c>
      <c r="R179" s="312">
        <v>100</v>
      </c>
      <c r="S179" s="850">
        <v>14166</v>
      </c>
      <c r="T179" s="25">
        <f t="shared" si="76"/>
        <v>1416600</v>
      </c>
      <c r="U179" s="459"/>
      <c r="V179" s="818"/>
      <c r="W179" s="850"/>
      <c r="X179" s="850"/>
      <c r="Y179" s="25">
        <f t="shared" si="77"/>
        <v>0</v>
      </c>
    </row>
    <row r="180" spans="1:25">
      <c r="A180" s="855">
        <f t="shared" si="7"/>
        <v>175</v>
      </c>
      <c r="B180" s="305" t="s">
        <v>1547</v>
      </c>
      <c r="C180" s="25">
        <f t="shared" si="73"/>
        <v>1663195</v>
      </c>
      <c r="D180" s="805">
        <f t="shared" si="78"/>
        <v>123221.78394197735</v>
      </c>
      <c r="E180" s="805">
        <f t="shared" si="78"/>
        <v>13791.067565848072</v>
      </c>
      <c r="F180" s="805">
        <f t="shared" si="78"/>
        <v>75215.676294693985</v>
      </c>
      <c r="G180" s="805">
        <f t="shared" si="78"/>
        <v>55732.281460745638</v>
      </c>
      <c r="H180" s="805">
        <f t="shared" si="78"/>
        <v>13946.259829494848</v>
      </c>
      <c r="I180" s="25">
        <f t="shared" si="74"/>
        <v>1945102.0690927601</v>
      </c>
      <c r="J180" s="805">
        <v>168</v>
      </c>
      <c r="K180" s="805">
        <f t="shared" si="75"/>
        <v>11577.988506504524</v>
      </c>
      <c r="L180" s="706"/>
      <c r="M180" s="706"/>
      <c r="N180" s="191" t="s">
        <v>1375</v>
      </c>
      <c r="O180" s="818">
        <f t="shared" si="64"/>
        <v>40995</v>
      </c>
      <c r="P180" s="818">
        <v>40998</v>
      </c>
      <c r="Q180" s="819" t="s">
        <v>963</v>
      </c>
      <c r="R180" s="312">
        <v>85</v>
      </c>
      <c r="S180" s="850">
        <v>19567</v>
      </c>
      <c r="T180" s="25">
        <f t="shared" si="76"/>
        <v>1663195</v>
      </c>
      <c r="U180" s="459"/>
      <c r="V180" s="818"/>
      <c r="W180" s="850"/>
      <c r="X180" s="850"/>
      <c r="Y180" s="25">
        <f t="shared" si="77"/>
        <v>0</v>
      </c>
    </row>
    <row r="181" spans="1:25">
      <c r="A181" s="855">
        <f t="shared" si="7"/>
        <v>176</v>
      </c>
      <c r="B181" s="305" t="s">
        <v>1544</v>
      </c>
      <c r="C181" s="25">
        <f t="shared" si="73"/>
        <v>4953120</v>
      </c>
      <c r="D181" s="805">
        <f t="shared" si="78"/>
        <v>370398.81482558668</v>
      </c>
      <c r="E181" s="805">
        <f t="shared" si="78"/>
        <v>41455.292385436165</v>
      </c>
      <c r="F181" s="805">
        <f t="shared" si="78"/>
        <v>226094.74124297895</v>
      </c>
      <c r="G181" s="805">
        <f t="shared" si="78"/>
        <v>167528.58415283659</v>
      </c>
      <c r="H181" s="805">
        <f t="shared" si="78"/>
        <v>41921.79293985058</v>
      </c>
      <c r="I181" s="25">
        <f t="shared" si="74"/>
        <v>5800519.2255466888</v>
      </c>
      <c r="J181" s="805">
        <v>505</v>
      </c>
      <c r="K181" s="805">
        <f t="shared" si="75"/>
        <v>11486.17668425087</v>
      </c>
      <c r="L181" s="706"/>
      <c r="M181" s="706"/>
      <c r="N181" s="191" t="s">
        <v>613</v>
      </c>
      <c r="O181" s="818">
        <f t="shared" si="64"/>
        <v>40995</v>
      </c>
      <c r="P181" s="818">
        <v>40998</v>
      </c>
      <c r="Q181" s="819" t="s">
        <v>964</v>
      </c>
      <c r="R181" s="312">
        <v>255</v>
      </c>
      <c r="S181" s="850">
        <v>19424</v>
      </c>
      <c r="T181" s="25">
        <f t="shared" si="76"/>
        <v>4953120</v>
      </c>
      <c r="U181" s="459"/>
      <c r="V181" s="818"/>
      <c r="W181" s="850"/>
      <c r="X181" s="850"/>
      <c r="Y181" s="25">
        <f t="shared" si="77"/>
        <v>0</v>
      </c>
    </row>
    <row r="182" spans="1:25">
      <c r="A182" s="855">
        <f t="shared" si="7"/>
        <v>177</v>
      </c>
      <c r="B182" s="305" t="s">
        <v>1545</v>
      </c>
      <c r="C182" s="25">
        <f t="shared" si="73"/>
        <v>3013250</v>
      </c>
      <c r="D182" s="805">
        <f t="shared" si="78"/>
        <v>195101.15790813082</v>
      </c>
      <c r="E182" s="805">
        <f t="shared" si="78"/>
        <v>21835.856979259446</v>
      </c>
      <c r="F182" s="805">
        <f t="shared" si="78"/>
        <v>119091.4874665988</v>
      </c>
      <c r="G182" s="805">
        <f t="shared" si="78"/>
        <v>88242.778979513925</v>
      </c>
      <c r="H182" s="805">
        <f t="shared" si="78"/>
        <v>22081.57806336684</v>
      </c>
      <c r="I182" s="25">
        <f t="shared" si="74"/>
        <v>3459602.8593968698</v>
      </c>
      <c r="J182" s="805">
        <v>266</v>
      </c>
      <c r="K182" s="805">
        <f t="shared" si="75"/>
        <v>13006.025787206278</v>
      </c>
      <c r="L182" s="706"/>
      <c r="M182" s="706"/>
      <c r="N182" s="191" t="s">
        <v>1380</v>
      </c>
      <c r="O182" s="818">
        <f t="shared" si="64"/>
        <v>40995</v>
      </c>
      <c r="P182" s="818">
        <v>40998</v>
      </c>
      <c r="Q182" s="819" t="s">
        <v>964</v>
      </c>
      <c r="R182" s="312">
        <v>250</v>
      </c>
      <c r="S182" s="850">
        <v>12053</v>
      </c>
      <c r="T182" s="25">
        <f t="shared" si="76"/>
        <v>3013250</v>
      </c>
      <c r="U182" s="459"/>
      <c r="V182" s="818"/>
      <c r="W182" s="850"/>
      <c r="X182" s="850"/>
      <c r="Y182" s="25">
        <f t="shared" si="77"/>
        <v>0</v>
      </c>
    </row>
    <row r="183" spans="1:25">
      <c r="A183" s="855">
        <f t="shared" si="7"/>
        <v>178</v>
      </c>
      <c r="B183" s="305" t="s">
        <v>1546</v>
      </c>
      <c r="C183" s="25">
        <f t="shared" si="73"/>
        <v>10998100</v>
      </c>
      <c r="D183" s="805">
        <f t="shared" si="78"/>
        <v>630778.17970297928</v>
      </c>
      <c r="E183" s="805">
        <f t="shared" si="78"/>
        <v>70597.131587079421</v>
      </c>
      <c r="F183" s="805">
        <f t="shared" si="78"/>
        <v>385032.6286514097</v>
      </c>
      <c r="G183" s="805">
        <f t="shared" si="78"/>
        <v>285296.20271572174</v>
      </c>
      <c r="H183" s="805">
        <f t="shared" si="78"/>
        <v>71391.568174795044</v>
      </c>
      <c r="I183" s="25">
        <f t="shared" si="74"/>
        <v>12441195.710831983</v>
      </c>
      <c r="J183" s="805">
        <v>860</v>
      </c>
      <c r="K183" s="805">
        <f t="shared" si="75"/>
        <v>14466.506640502306</v>
      </c>
      <c r="L183" s="706"/>
      <c r="M183" s="706"/>
      <c r="N183" s="194" t="s">
        <v>665</v>
      </c>
      <c r="O183" s="818">
        <f t="shared" si="64"/>
        <v>40995</v>
      </c>
      <c r="P183" s="818">
        <v>40998</v>
      </c>
      <c r="Q183" s="819" t="s">
        <v>964</v>
      </c>
      <c r="R183" s="312">
        <v>436</v>
      </c>
      <c r="S183" s="850">
        <v>25225</v>
      </c>
      <c r="T183" s="25">
        <f t="shared" si="76"/>
        <v>10998100</v>
      </c>
      <c r="U183" s="459"/>
      <c r="V183" s="818"/>
      <c r="W183" s="850"/>
      <c r="X183" s="850"/>
      <c r="Y183" s="25">
        <f t="shared" si="77"/>
        <v>0</v>
      </c>
    </row>
    <row r="184" spans="1:25">
      <c r="A184" s="855">
        <f t="shared" si="7"/>
        <v>179</v>
      </c>
      <c r="B184" s="305" t="s">
        <v>1223</v>
      </c>
      <c r="C184" s="25">
        <f t="shared" si="73"/>
        <v>3183750</v>
      </c>
      <c r="D184" s="805">
        <f t="shared" si="78"/>
        <v>311721.77485321648</v>
      </c>
      <c r="E184" s="805">
        <f t="shared" si="78"/>
        <v>34888.117354079943</v>
      </c>
      <c r="F184" s="805">
        <f t="shared" si="78"/>
        <v>190277.75253121991</v>
      </c>
      <c r="G184" s="805">
        <f t="shared" si="78"/>
        <v>140989.40250486249</v>
      </c>
      <c r="H184" s="805">
        <f t="shared" si="78"/>
        <v>35280.716830567319</v>
      </c>
      <c r="I184" s="25">
        <f t="shared" si="74"/>
        <v>3896907.764073946</v>
      </c>
      <c r="J184" s="805">
        <v>425</v>
      </c>
      <c r="K184" s="805">
        <f t="shared" si="75"/>
        <v>9169.1947389975194</v>
      </c>
      <c r="L184" s="706"/>
      <c r="M184" s="706"/>
      <c r="N184" s="191" t="s">
        <v>1261</v>
      </c>
      <c r="O184" s="818">
        <f t="shared" si="64"/>
        <v>40995</v>
      </c>
      <c r="P184" s="818">
        <v>40998</v>
      </c>
      <c r="Q184" s="819" t="s">
        <v>965</v>
      </c>
      <c r="R184" s="312">
        <v>250</v>
      </c>
      <c r="S184" s="850">
        <v>12735</v>
      </c>
      <c r="T184" s="25">
        <f t="shared" si="76"/>
        <v>3183750</v>
      </c>
      <c r="U184" s="459"/>
      <c r="V184" s="818"/>
      <c r="W184" s="850"/>
      <c r="X184" s="850"/>
      <c r="Y184" s="25">
        <f t="shared" si="77"/>
        <v>0</v>
      </c>
    </row>
    <row r="185" spans="1:25">
      <c r="A185" s="855">
        <f t="shared" si="7"/>
        <v>180</v>
      </c>
      <c r="B185" s="305" t="s">
        <v>1483</v>
      </c>
      <c r="C185" s="25">
        <f t="shared" si="73"/>
        <v>314510</v>
      </c>
      <c r="D185" s="805">
        <f t="shared" si="78"/>
        <v>7334.6299965462713</v>
      </c>
      <c r="E185" s="805">
        <f t="shared" si="78"/>
        <v>820.89687891952804</v>
      </c>
      <c r="F185" s="805">
        <f t="shared" si="78"/>
        <v>4477.1235889698801</v>
      </c>
      <c r="G185" s="805">
        <f t="shared" si="78"/>
        <v>3317.3977059967642</v>
      </c>
      <c r="H185" s="805">
        <f t="shared" si="78"/>
        <v>830.13451366040749</v>
      </c>
      <c r="I185" s="25">
        <f t="shared" si="74"/>
        <v>331290.18268409278</v>
      </c>
      <c r="J185" s="805">
        <v>10</v>
      </c>
      <c r="K185" s="805">
        <f t="shared" si="75"/>
        <v>33129.01826840928</v>
      </c>
      <c r="L185" s="706"/>
      <c r="M185" s="706"/>
      <c r="N185" s="305" t="s">
        <v>1251</v>
      </c>
      <c r="O185" s="818">
        <f t="shared" si="64"/>
        <v>40995</v>
      </c>
      <c r="P185" s="818">
        <v>40998</v>
      </c>
      <c r="Q185" s="819" t="s">
        <v>1563</v>
      </c>
      <c r="R185" s="312">
        <v>10</v>
      </c>
      <c r="S185" s="850">
        <v>31451</v>
      </c>
      <c r="T185" s="25">
        <f t="shared" si="76"/>
        <v>314510</v>
      </c>
      <c r="U185" s="459"/>
      <c r="V185" s="818"/>
      <c r="W185" s="850"/>
      <c r="X185" s="850"/>
      <c r="Y185" s="25">
        <f t="shared" si="77"/>
        <v>0</v>
      </c>
    </row>
    <row r="186" spans="1:25">
      <c r="A186" s="855">
        <f t="shared" si="7"/>
        <v>181</v>
      </c>
      <c r="B186" s="305" t="s">
        <v>1485</v>
      </c>
      <c r="C186" s="25">
        <f t="shared" si="2"/>
        <v>808800</v>
      </c>
      <c r="D186" s="805">
        <f t="shared" si="78"/>
        <v>36673.149982731353</v>
      </c>
      <c r="E186" s="805">
        <f t="shared" si="78"/>
        <v>4104.4843945976399</v>
      </c>
      <c r="F186" s="805">
        <f t="shared" si="78"/>
        <v>22385.6179448494</v>
      </c>
      <c r="G186" s="805">
        <f t="shared" si="78"/>
        <v>16586.988529983821</v>
      </c>
      <c r="H186" s="805">
        <f t="shared" si="78"/>
        <v>4150.6725683020377</v>
      </c>
      <c r="I186" s="25">
        <f t="shared" si="1"/>
        <v>892700.91342046415</v>
      </c>
      <c r="J186" s="805">
        <v>50</v>
      </c>
      <c r="K186" s="805">
        <f t="shared" si="3"/>
        <v>17854.018268409283</v>
      </c>
      <c r="L186" s="706"/>
      <c r="M186" s="706"/>
      <c r="N186" s="194" t="s">
        <v>620</v>
      </c>
      <c r="O186" s="818">
        <f t="shared" si="64"/>
        <v>40995</v>
      </c>
      <c r="P186" s="818">
        <v>40998</v>
      </c>
      <c r="Q186" s="819" t="s">
        <v>1563</v>
      </c>
      <c r="R186" s="312">
        <v>50</v>
      </c>
      <c r="S186" s="850">
        <v>16176</v>
      </c>
      <c r="T186" s="25">
        <f t="shared" si="5"/>
        <v>808800</v>
      </c>
      <c r="U186" s="459"/>
      <c r="V186" s="818"/>
      <c r="W186" s="850"/>
      <c r="X186" s="850"/>
      <c r="Y186" s="25">
        <f t="shared" si="6"/>
        <v>0</v>
      </c>
    </row>
    <row r="187" spans="1:25">
      <c r="A187" s="855">
        <f t="shared" si="7"/>
        <v>182</v>
      </c>
      <c r="B187" s="305" t="s">
        <v>1486</v>
      </c>
      <c r="C187" s="25">
        <f t="shared" si="2"/>
        <v>2465850</v>
      </c>
      <c r="D187" s="805">
        <f t="shared" si="78"/>
        <v>55009.724974097029</v>
      </c>
      <c r="E187" s="805">
        <f t="shared" si="78"/>
        <v>6156.7265918964604</v>
      </c>
      <c r="F187" s="805">
        <f t="shared" si="78"/>
        <v>33578.426917274104</v>
      </c>
      <c r="G187" s="805">
        <f t="shared" si="78"/>
        <v>24880.482794975731</v>
      </c>
      <c r="H187" s="805">
        <f t="shared" si="78"/>
        <v>6226.0088524530565</v>
      </c>
      <c r="I187" s="25">
        <f t="shared" si="1"/>
        <v>2591701.3701306963</v>
      </c>
      <c r="J187" s="805">
        <v>75</v>
      </c>
      <c r="K187" s="805">
        <f t="shared" si="3"/>
        <v>34556.018268409287</v>
      </c>
      <c r="L187" s="706"/>
      <c r="M187" s="706"/>
      <c r="N187" s="191" t="s">
        <v>1262</v>
      </c>
      <c r="O187" s="818">
        <f t="shared" si="64"/>
        <v>40995</v>
      </c>
      <c r="P187" s="818">
        <v>40998</v>
      </c>
      <c r="Q187" s="819" t="s">
        <v>1563</v>
      </c>
      <c r="R187" s="312">
        <f>J187</f>
        <v>75</v>
      </c>
      <c r="S187" s="850">
        <v>32878</v>
      </c>
      <c r="T187" s="25">
        <f t="shared" si="5"/>
        <v>2465850</v>
      </c>
      <c r="U187" s="459"/>
      <c r="V187" s="818"/>
      <c r="W187" s="850"/>
      <c r="X187" s="850"/>
      <c r="Y187" s="25">
        <f t="shared" si="6"/>
        <v>0</v>
      </c>
    </row>
    <row r="188" spans="1:25">
      <c r="A188" s="855">
        <f t="shared" si="7"/>
        <v>183</v>
      </c>
      <c r="B188" s="305" t="s">
        <v>1237</v>
      </c>
      <c r="C188" s="25">
        <f t="shared" si="2"/>
        <v>4041300</v>
      </c>
      <c r="D188" s="805">
        <f t="shared" si="78"/>
        <v>110019.44994819406</v>
      </c>
      <c r="E188" s="805">
        <f t="shared" si="78"/>
        <v>12313.453183792921</v>
      </c>
      <c r="F188" s="805">
        <f t="shared" si="78"/>
        <v>67156.853834548208</v>
      </c>
      <c r="G188" s="805">
        <f t="shared" si="78"/>
        <v>49760.965589951462</v>
      </c>
      <c r="H188" s="805">
        <f t="shared" si="78"/>
        <v>12452.017704906113</v>
      </c>
      <c r="I188" s="25">
        <f t="shared" si="1"/>
        <v>4293002.7402613927</v>
      </c>
      <c r="J188" s="805">
        <v>150</v>
      </c>
      <c r="K188" s="805">
        <f t="shared" si="3"/>
        <v>28620.018268409283</v>
      </c>
      <c r="L188" s="706"/>
      <c r="M188" s="706"/>
      <c r="N188" s="305" t="s">
        <v>1369</v>
      </c>
      <c r="O188" s="818">
        <f t="shared" si="64"/>
        <v>40995</v>
      </c>
      <c r="P188" s="818">
        <v>40998</v>
      </c>
      <c r="Q188" s="819" t="s">
        <v>1563</v>
      </c>
      <c r="R188" s="312">
        <v>300</v>
      </c>
      <c r="S188" s="850">
        <v>13471</v>
      </c>
      <c r="T188" s="25">
        <f t="shared" si="5"/>
        <v>4041300</v>
      </c>
      <c r="U188" s="459"/>
      <c r="V188" s="818"/>
      <c r="W188" s="850"/>
      <c r="X188" s="850"/>
      <c r="Y188" s="25">
        <f t="shared" si="6"/>
        <v>0</v>
      </c>
    </row>
    <row r="189" spans="1:25">
      <c r="A189" s="855">
        <f t="shared" si="7"/>
        <v>184</v>
      </c>
      <c r="B189" s="305" t="s">
        <v>1238</v>
      </c>
      <c r="C189" s="25">
        <f t="shared" si="2"/>
        <v>184128</v>
      </c>
      <c r="D189" s="805">
        <f t="shared" si="78"/>
        <v>300719.82985839708</v>
      </c>
      <c r="E189" s="805">
        <f t="shared" si="78"/>
        <v>33656.772035700647</v>
      </c>
      <c r="F189" s="805">
        <f t="shared" si="78"/>
        <v>183562.06714776508</v>
      </c>
      <c r="G189" s="805">
        <f t="shared" si="78"/>
        <v>136013.30594586732</v>
      </c>
      <c r="H189" s="805">
        <f t="shared" si="78"/>
        <v>34035.515060076708</v>
      </c>
      <c r="I189" s="25">
        <f t="shared" si="1"/>
        <v>872115.49004780687</v>
      </c>
      <c r="J189" s="805">
        <v>410</v>
      </c>
      <c r="K189" s="805">
        <f t="shared" si="3"/>
        <v>2127.1109513361143</v>
      </c>
      <c r="L189" s="706"/>
      <c r="M189" s="706"/>
      <c r="N189" s="305" t="s">
        <v>1368</v>
      </c>
      <c r="O189" s="818">
        <f t="shared" si="64"/>
        <v>40995</v>
      </c>
      <c r="P189" s="818">
        <v>40998</v>
      </c>
      <c r="Q189" s="819" t="s">
        <v>1563</v>
      </c>
      <c r="R189" s="312">
        <v>21</v>
      </c>
      <c r="S189" s="850">
        <v>8768</v>
      </c>
      <c r="T189" s="25">
        <f t="shared" si="5"/>
        <v>184128</v>
      </c>
      <c r="U189" s="459"/>
      <c r="V189" s="818"/>
      <c r="W189" s="850"/>
      <c r="X189" s="850"/>
      <c r="Y189" s="25">
        <f t="shared" si="6"/>
        <v>0</v>
      </c>
    </row>
    <row r="190" spans="1:25">
      <c r="A190" s="855">
        <f t="shared" si="7"/>
        <v>185</v>
      </c>
      <c r="B190" s="305" t="s">
        <v>1487</v>
      </c>
      <c r="C190" s="25">
        <f t="shared" si="2"/>
        <v>192896</v>
      </c>
      <c r="D190" s="805">
        <f t="shared" si="78"/>
        <v>161361.85992401795</v>
      </c>
      <c r="E190" s="805">
        <f t="shared" si="78"/>
        <v>18059.731336229619</v>
      </c>
      <c r="F190" s="805">
        <f t="shared" si="78"/>
        <v>98496.718957337362</v>
      </c>
      <c r="G190" s="805">
        <f t="shared" si="78"/>
        <v>72982.749531928814</v>
      </c>
      <c r="H190" s="805">
        <f t="shared" si="78"/>
        <v>18262.959300528964</v>
      </c>
      <c r="I190" s="25">
        <f t="shared" si="1"/>
        <v>562060.01905004273</v>
      </c>
      <c r="J190" s="805">
        <v>220</v>
      </c>
      <c r="K190" s="805">
        <f t="shared" si="3"/>
        <v>2554.8182684092853</v>
      </c>
      <c r="L190" s="706"/>
      <c r="M190" s="706"/>
      <c r="N190" s="305" t="s">
        <v>1368</v>
      </c>
      <c r="O190" s="818">
        <f t="shared" si="64"/>
        <v>40995</v>
      </c>
      <c r="P190" s="818">
        <v>40998</v>
      </c>
      <c r="Q190" s="819" t="s">
        <v>1563</v>
      </c>
      <c r="R190" s="312">
        <v>22</v>
      </c>
      <c r="S190" s="850">
        <v>8768</v>
      </c>
      <c r="T190" s="25">
        <f t="shared" si="5"/>
        <v>192896</v>
      </c>
      <c r="U190" s="459"/>
      <c r="V190" s="818"/>
      <c r="W190" s="850"/>
      <c r="X190" s="850"/>
      <c r="Y190" s="25">
        <f t="shared" si="6"/>
        <v>0</v>
      </c>
    </row>
    <row r="191" spans="1:25" s="823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1"/>
      <c r="O191" s="820"/>
      <c r="P191" s="915"/>
      <c r="Q191" s="822"/>
      <c r="R191" s="867"/>
      <c r="S191" s="849"/>
      <c r="T191" s="849"/>
      <c r="U191" s="821"/>
      <c r="V191" s="820"/>
      <c r="W191" s="849"/>
      <c r="X191" s="849"/>
      <c r="Y191" s="8"/>
    </row>
    <row r="192" spans="1:25" s="802" customFormat="1">
      <c r="A192" s="806"/>
      <c r="B192" s="807" t="s">
        <v>268</v>
      </c>
      <c r="C192" s="552">
        <f>SUM(C6:C191)</f>
        <v>417455123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509767942</v>
      </c>
      <c r="J192" s="552">
        <f>ROUND(SUM(J6:J191),0)</f>
        <v>55013</v>
      </c>
      <c r="K192" s="552"/>
      <c r="L192" s="815"/>
      <c r="M192" s="815"/>
      <c r="N192" s="824"/>
      <c r="O192" s="825"/>
      <c r="P192" s="825"/>
      <c r="Q192" s="826"/>
      <c r="R192" s="868"/>
      <c r="S192" s="47"/>
      <c r="T192" s="47">
        <f>SUM(T6:T191)</f>
        <v>417455123</v>
      </c>
      <c r="U192" s="824"/>
      <c r="V192" s="825"/>
      <c r="W192" s="838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/>
      <c r="J193" s="803"/>
      <c r="K193" s="803"/>
      <c r="L193" s="815"/>
      <c r="M193" s="815"/>
      <c r="N193" s="461"/>
      <c r="O193" s="827"/>
      <c r="P193" s="827"/>
      <c r="Q193" s="828"/>
      <c r="R193" s="869"/>
      <c r="S193" s="817"/>
      <c r="T193" s="829"/>
      <c r="U193" s="461"/>
      <c r="V193" s="827"/>
      <c r="W193" s="817"/>
      <c r="X193" s="817"/>
      <c r="Y193" s="801"/>
    </row>
    <row r="194" spans="1:26">
      <c r="C194" s="810"/>
      <c r="D194" s="810"/>
      <c r="E194" s="811"/>
      <c r="F194" s="811"/>
      <c r="I194" s="830"/>
      <c r="J194" s="803"/>
      <c r="N194" s="461"/>
      <c r="O194" s="827"/>
      <c r="P194" s="827"/>
      <c r="Q194" s="828"/>
      <c r="R194" s="869"/>
      <c r="S194" s="817"/>
      <c r="T194" s="829"/>
      <c r="U194" s="461"/>
      <c r="V194" s="827"/>
      <c r="W194" s="817"/>
      <c r="X194" s="817"/>
    </row>
    <row r="195" spans="1:26" ht="18" hidden="1" customHeight="1">
      <c r="A195" s="592" t="s">
        <v>558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7"/>
      <c r="P195" s="827"/>
      <c r="Q195" s="828"/>
      <c r="R195" s="869"/>
      <c r="S195" s="817"/>
      <c r="T195" s="829"/>
      <c r="U195" s="461"/>
      <c r="V195" s="827"/>
      <c r="W195" s="817"/>
      <c r="X195" s="817"/>
      <c r="Z195" s="810"/>
    </row>
    <row r="196" spans="1:26" ht="18.75" customHeight="1">
      <c r="A196" s="803" t="s">
        <v>1107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7"/>
      <c r="P196" s="827"/>
      <c r="Q196" s="828"/>
      <c r="R196" s="869"/>
      <c r="S196" s="817"/>
      <c r="T196" s="829"/>
      <c r="U196" s="461"/>
      <c r="V196" s="827"/>
      <c r="W196" s="817"/>
      <c r="X196" s="817"/>
    </row>
    <row r="197" spans="1:26" ht="12.75" customHeight="1">
      <c r="A197" s="854"/>
      <c r="B197" s="846"/>
      <c r="C197" s="846"/>
      <c r="D197" s="846"/>
      <c r="E197" s="846"/>
      <c r="F197" s="846"/>
      <c r="G197" s="846"/>
      <c r="H197" s="846"/>
      <c r="I197" s="846"/>
      <c r="J197" s="816"/>
      <c r="K197" s="846"/>
      <c r="L197" s="815"/>
      <c r="M197" s="815"/>
      <c r="N197" s="461"/>
      <c r="O197" s="827"/>
      <c r="P197" s="827"/>
      <c r="Q197" s="828"/>
      <c r="R197" s="869"/>
      <c r="S197" s="817"/>
      <c r="T197" s="829"/>
      <c r="U197" s="461"/>
      <c r="V197" s="827"/>
      <c r="W197" s="817"/>
      <c r="X197" s="817"/>
    </row>
    <row r="198" spans="1:26" s="458" customFormat="1" ht="30.75" customHeight="1">
      <c r="A198" s="874" t="s">
        <v>35</v>
      </c>
      <c r="B198" s="453" t="s">
        <v>258</v>
      </c>
      <c r="C198" s="454" t="s">
        <v>262</v>
      </c>
      <c r="D198" s="454" t="s">
        <v>513</v>
      </c>
      <c r="E198" s="454" t="s">
        <v>263</v>
      </c>
      <c r="F198" s="454" t="s">
        <v>505</v>
      </c>
      <c r="G198" s="455" t="s">
        <v>264</v>
      </c>
      <c r="H198" s="454" t="s">
        <v>504</v>
      </c>
      <c r="I198" s="454" t="s">
        <v>265</v>
      </c>
      <c r="J198" s="456" t="s">
        <v>260</v>
      </c>
      <c r="K198" s="454" t="s">
        <v>266</v>
      </c>
      <c r="L198" s="457"/>
      <c r="M198" s="457"/>
      <c r="N198" s="453" t="s">
        <v>258</v>
      </c>
      <c r="O198" s="454" t="s">
        <v>252</v>
      </c>
      <c r="P198" s="454"/>
      <c r="Q198" s="797"/>
      <c r="R198" s="866" t="s">
        <v>215</v>
      </c>
      <c r="S198" s="454" t="s">
        <v>261</v>
      </c>
      <c r="T198" s="454" t="s">
        <v>267</v>
      </c>
      <c r="U198" s="453" t="s">
        <v>258</v>
      </c>
      <c r="V198" s="454" t="s">
        <v>252</v>
      </c>
      <c r="W198" s="454" t="s">
        <v>215</v>
      </c>
      <c r="X198" s="454" t="s">
        <v>261</v>
      </c>
      <c r="Y198" s="453" t="s">
        <v>267</v>
      </c>
    </row>
    <row r="199" spans="1:26">
      <c r="A199" s="804">
        <f>IF(B199&lt;&gt;"",1,"")</f>
        <v>1</v>
      </c>
      <c r="B199" s="873" t="s">
        <v>1147</v>
      </c>
      <c r="C199" s="844">
        <f>T199</f>
        <v>4759560</v>
      </c>
      <c r="D199" s="844">
        <f t="shared" ref="D199:H208" si="79">IF($J$371&lt;&gt;0,D$371/$J$371*$J199,0)</f>
        <v>264326.7038754815</v>
      </c>
      <c r="E199" s="844">
        <f t="shared" si="79"/>
        <v>86423.695726226972</v>
      </c>
      <c r="F199" s="842">
        <f t="shared" si="79"/>
        <v>160679.19188743024</v>
      </c>
      <c r="G199" s="842">
        <f t="shared" si="79"/>
        <v>119552.97015433796</v>
      </c>
      <c r="H199" s="844">
        <f t="shared" si="79"/>
        <v>0</v>
      </c>
      <c r="I199" s="844">
        <f t="shared" ref="I199:I356" si="80">ROUND(SUM(C199:H199),0)</f>
        <v>5390543</v>
      </c>
      <c r="J199" s="844">
        <v>500</v>
      </c>
      <c r="K199" s="842">
        <f>IF(J199&lt;&gt;"",I199/J199,"")</f>
        <v>10781.085999999999</v>
      </c>
      <c r="L199" s="706"/>
      <c r="M199" s="706"/>
      <c r="N199" s="194" t="s">
        <v>1300</v>
      </c>
      <c r="O199" s="818">
        <f t="shared" ref="O199:O262" si="81">P199-3</f>
        <v>41000</v>
      </c>
      <c r="P199" s="818">
        <v>41003</v>
      </c>
      <c r="Q199" s="819" t="s">
        <v>966</v>
      </c>
      <c r="R199" s="312">
        <v>260</v>
      </c>
      <c r="S199" s="850">
        <v>18306</v>
      </c>
      <c r="T199" s="25">
        <f>R199*S199</f>
        <v>4759560</v>
      </c>
      <c r="U199" s="191" t="s">
        <v>404</v>
      </c>
      <c r="V199" s="818">
        <v>41000</v>
      </c>
      <c r="W199" s="850">
        <v>50</v>
      </c>
      <c r="X199" s="850">
        <v>25000</v>
      </c>
      <c r="Y199" s="25">
        <f>W199*X199</f>
        <v>1250000</v>
      </c>
    </row>
    <row r="200" spans="1:26">
      <c r="A200" s="855">
        <f>IF(B200&lt;&gt;"",A199+1,"")</f>
        <v>2</v>
      </c>
      <c r="B200" s="306" t="s">
        <v>1222</v>
      </c>
      <c r="C200" s="872">
        <f t="shared" ref="C200:C351" si="82">T200</f>
        <v>1189140</v>
      </c>
      <c r="D200" s="551">
        <f t="shared" si="79"/>
        <v>105730.68155019259</v>
      </c>
      <c r="E200" s="551">
        <f t="shared" si="79"/>
        <v>34569.478290490784</v>
      </c>
      <c r="F200" s="551">
        <f t="shared" si="79"/>
        <v>64271.67675497209</v>
      </c>
      <c r="G200" s="551">
        <f t="shared" si="79"/>
        <v>47821.188061735185</v>
      </c>
      <c r="H200" s="551">
        <f t="shared" si="79"/>
        <v>0</v>
      </c>
      <c r="I200" s="844">
        <f t="shared" si="80"/>
        <v>1441533</v>
      </c>
      <c r="J200" s="551">
        <v>200</v>
      </c>
      <c r="K200" s="551">
        <f t="shared" ref="K200:K201" si="83">IF(J200&lt;&gt;"",I200/J200,"")</f>
        <v>7207.665</v>
      </c>
      <c r="L200" s="706"/>
      <c r="M200" s="706"/>
      <c r="N200" s="194" t="s">
        <v>1396</v>
      </c>
      <c r="O200" s="818">
        <f t="shared" si="81"/>
        <v>41000</v>
      </c>
      <c r="P200" s="818">
        <v>41003</v>
      </c>
      <c r="Q200" s="819" t="s">
        <v>966</v>
      </c>
      <c r="R200" s="312">
        <v>60</v>
      </c>
      <c r="S200" s="850">
        <v>19819</v>
      </c>
      <c r="T200" s="25">
        <f t="shared" ref="T200" si="84">R200*S200</f>
        <v>1189140</v>
      </c>
      <c r="U200" s="191" t="s">
        <v>404</v>
      </c>
      <c r="V200" s="193">
        <v>41052</v>
      </c>
      <c r="W200" s="850">
        <v>50</v>
      </c>
      <c r="X200" s="850">
        <v>25000</v>
      </c>
      <c r="Y200" s="8">
        <f t="shared" ref="Y200" si="85">W200*X200</f>
        <v>1250000</v>
      </c>
    </row>
    <row r="201" spans="1:26">
      <c r="A201" s="843">
        <f>IF(B201&lt;&gt;"",A200+1,"")</f>
        <v>3</v>
      </c>
      <c r="B201" s="305" t="s">
        <v>1221</v>
      </c>
      <c r="C201" s="872">
        <f t="shared" si="82"/>
        <v>2972850</v>
      </c>
      <c r="D201" s="262">
        <f t="shared" si="79"/>
        <v>268027.27772973821</v>
      </c>
      <c r="E201" s="262">
        <f t="shared" si="79"/>
        <v>87633.627466394144</v>
      </c>
      <c r="F201" s="262">
        <f t="shared" si="79"/>
        <v>162928.70057385424</v>
      </c>
      <c r="G201" s="262">
        <f t="shared" si="79"/>
        <v>121226.71173649871</v>
      </c>
      <c r="H201" s="262">
        <f t="shared" si="79"/>
        <v>0</v>
      </c>
      <c r="I201" s="844">
        <f t="shared" si="80"/>
        <v>3612666</v>
      </c>
      <c r="J201" s="262">
        <v>507</v>
      </c>
      <c r="K201" s="262">
        <f t="shared" si="83"/>
        <v>7125.5739644970417</v>
      </c>
      <c r="L201" s="706"/>
      <c r="M201" s="706"/>
      <c r="N201" s="194" t="s">
        <v>1396</v>
      </c>
      <c r="O201" s="818">
        <f t="shared" si="81"/>
        <v>41000</v>
      </c>
      <c r="P201" s="818">
        <v>41003</v>
      </c>
      <c r="Q201" s="819" t="s">
        <v>967</v>
      </c>
      <c r="R201" s="312">
        <v>150</v>
      </c>
      <c r="S201" s="850">
        <v>19819</v>
      </c>
      <c r="T201" s="8">
        <f t="shared" ref="T201" si="86">R201*S201</f>
        <v>2972850</v>
      </c>
      <c r="U201" s="191" t="s">
        <v>371</v>
      </c>
      <c r="V201" s="820">
        <v>41054</v>
      </c>
      <c r="W201" s="850">
        <v>48</v>
      </c>
      <c r="X201" s="850">
        <v>42000</v>
      </c>
      <c r="Y201" s="8">
        <f t="shared" ref="Y201:Y202" si="87">W201*X201</f>
        <v>2016000</v>
      </c>
    </row>
    <row r="202" spans="1:26">
      <c r="A202" s="843">
        <f t="shared" ref="A202:A265" si="88">IF(B202&lt;&gt;"",A201+1,"")</f>
        <v>4</v>
      </c>
      <c r="B202" s="305" t="s">
        <v>1159</v>
      </c>
      <c r="C202" s="872">
        <f t="shared" si="82"/>
        <v>12367500</v>
      </c>
      <c r="D202" s="262">
        <f t="shared" si="79"/>
        <v>786636.27073343284</v>
      </c>
      <c r="E202" s="262">
        <f t="shared" si="79"/>
        <v>257196.91848125146</v>
      </c>
      <c r="F202" s="262">
        <f t="shared" si="79"/>
        <v>478181.27505699237</v>
      </c>
      <c r="G202" s="262">
        <f t="shared" si="79"/>
        <v>355789.63917930977</v>
      </c>
      <c r="H202" s="262">
        <f t="shared" si="79"/>
        <v>0</v>
      </c>
      <c r="I202" s="844">
        <f t="shared" si="80"/>
        <v>14245304</v>
      </c>
      <c r="J202" s="262">
        <v>1488</v>
      </c>
      <c r="K202" s="262">
        <f t="shared" ref="K202:K203" si="89">IF(J202&lt;&gt;"",I202/J202,"")</f>
        <v>9573.4569892473119</v>
      </c>
      <c r="L202" s="706"/>
      <c r="M202" s="706"/>
      <c r="N202" s="194" t="s">
        <v>1309</v>
      </c>
      <c r="O202" s="818">
        <f t="shared" si="81"/>
        <v>41001</v>
      </c>
      <c r="P202" s="818">
        <v>41004</v>
      </c>
      <c r="Q202" s="819" t="s">
        <v>968</v>
      </c>
      <c r="R202" s="312">
        <v>425</v>
      </c>
      <c r="S202" s="263">
        <v>29100</v>
      </c>
      <c r="T202" s="8">
        <f t="shared" ref="T202:T203" si="90">R202*S202</f>
        <v>12367500</v>
      </c>
      <c r="U202" s="875" t="s">
        <v>743</v>
      </c>
      <c r="V202" s="820">
        <v>41060</v>
      </c>
      <c r="W202" s="848">
        <v>34707</v>
      </c>
      <c r="X202" s="848">
        <v>250</v>
      </c>
      <c r="Y202" s="8">
        <f t="shared" si="87"/>
        <v>8676750</v>
      </c>
    </row>
    <row r="203" spans="1:26">
      <c r="A203" s="843">
        <f t="shared" si="88"/>
        <v>5</v>
      </c>
      <c r="B203" s="305" t="s">
        <v>1123</v>
      </c>
      <c r="C203" s="872">
        <f t="shared" si="82"/>
        <v>2792270</v>
      </c>
      <c r="D203" s="262">
        <f t="shared" si="79"/>
        <v>222034.43125540446</v>
      </c>
      <c r="E203" s="262">
        <f t="shared" si="79"/>
        <v>72595.904410030649</v>
      </c>
      <c r="F203" s="262">
        <f t="shared" si="79"/>
        <v>134970.52118544138</v>
      </c>
      <c r="G203" s="262">
        <f t="shared" si="79"/>
        <v>100424.4949296439</v>
      </c>
      <c r="H203" s="262">
        <f t="shared" si="79"/>
        <v>0</v>
      </c>
      <c r="I203" s="844">
        <f t="shared" si="80"/>
        <v>3322295</v>
      </c>
      <c r="J203" s="262">
        <v>420</v>
      </c>
      <c r="K203" s="262">
        <f t="shared" si="89"/>
        <v>7910.2261904761908</v>
      </c>
      <c r="L203" s="706"/>
      <c r="M203" s="706"/>
      <c r="N203" s="194" t="s">
        <v>1433</v>
      </c>
      <c r="O203" s="818">
        <f t="shared" si="81"/>
        <v>41006</v>
      </c>
      <c r="P203" s="818">
        <v>41009</v>
      </c>
      <c r="Q203" s="819" t="s">
        <v>969</v>
      </c>
      <c r="R203" s="870">
        <v>235</v>
      </c>
      <c r="S203" s="263">
        <v>11882</v>
      </c>
      <c r="T203" s="8">
        <f t="shared" si="90"/>
        <v>2792270</v>
      </c>
      <c r="U203" s="191" t="s">
        <v>579</v>
      </c>
      <c r="V203" s="820">
        <v>41000</v>
      </c>
      <c r="W203" s="848"/>
      <c r="X203" s="848"/>
      <c r="Y203" s="8">
        <f t="shared" ref="Y203" si="91">W203*X203</f>
        <v>0</v>
      </c>
    </row>
    <row r="204" spans="1:26">
      <c r="A204" s="843">
        <f t="shared" si="88"/>
        <v>6</v>
      </c>
      <c r="B204" s="305" t="s">
        <v>1220</v>
      </c>
      <c r="C204" s="872">
        <f t="shared" si="82"/>
        <v>2572500</v>
      </c>
      <c r="D204" s="805">
        <f t="shared" si="79"/>
        <v>217805.20399339675</v>
      </c>
      <c r="E204" s="805">
        <f t="shared" si="79"/>
        <v>71213.125278411026</v>
      </c>
      <c r="F204" s="805">
        <f t="shared" si="79"/>
        <v>132399.65411524251</v>
      </c>
      <c r="G204" s="805">
        <f t="shared" si="79"/>
        <v>98511.647407174489</v>
      </c>
      <c r="H204" s="805">
        <f t="shared" si="79"/>
        <v>0</v>
      </c>
      <c r="I204" s="844">
        <f t="shared" si="80"/>
        <v>3092430</v>
      </c>
      <c r="J204" s="805">
        <v>412</v>
      </c>
      <c r="K204" s="805">
        <f t="shared" ref="K204:K356" si="92">IF(J204&lt;&gt;"",I204/J204,"")</f>
        <v>7505.8980582524273</v>
      </c>
      <c r="L204" s="706"/>
      <c r="M204" s="706"/>
      <c r="N204" s="194" t="s">
        <v>1448</v>
      </c>
      <c r="O204" s="818">
        <f t="shared" si="81"/>
        <v>41006</v>
      </c>
      <c r="P204" s="818">
        <v>41009</v>
      </c>
      <c r="Q204" s="819" t="s">
        <v>969</v>
      </c>
      <c r="R204" s="870">
        <v>250</v>
      </c>
      <c r="S204" s="263">
        <v>10290</v>
      </c>
      <c r="T204" s="8">
        <f t="shared" ref="T204:T356" si="93">R204*S204</f>
        <v>2572500</v>
      </c>
      <c r="U204" s="460"/>
      <c r="V204" s="820"/>
      <c r="W204" s="848"/>
      <c r="X204" s="848"/>
      <c r="Y204" s="8">
        <f t="shared" ref="Y204:Y356" si="94">W204*X204</f>
        <v>0</v>
      </c>
    </row>
    <row r="205" spans="1:26">
      <c r="A205" s="843">
        <f t="shared" si="88"/>
        <v>7</v>
      </c>
      <c r="B205" s="305" t="s">
        <v>1219</v>
      </c>
      <c r="C205" s="872">
        <f t="shared" si="82"/>
        <v>1111200</v>
      </c>
      <c r="D205" s="805">
        <f t="shared" si="79"/>
        <v>528653.407750963</v>
      </c>
      <c r="E205" s="805">
        <f t="shared" si="79"/>
        <v>172847.39145245394</v>
      </c>
      <c r="F205" s="805">
        <f t="shared" si="79"/>
        <v>321358.38377486047</v>
      </c>
      <c r="G205" s="805">
        <f t="shared" si="79"/>
        <v>239105.94030867593</v>
      </c>
      <c r="H205" s="805">
        <f t="shared" si="79"/>
        <v>0</v>
      </c>
      <c r="I205" s="844">
        <f t="shared" si="80"/>
        <v>2373165</v>
      </c>
      <c r="J205" s="805">
        <v>1000</v>
      </c>
      <c r="K205" s="805">
        <f t="shared" si="92"/>
        <v>2373.165</v>
      </c>
      <c r="L205" s="706"/>
      <c r="M205" s="706"/>
      <c r="N205" s="194" t="s">
        <v>1419</v>
      </c>
      <c r="O205" s="818">
        <f t="shared" si="81"/>
        <v>41006</v>
      </c>
      <c r="P205" s="818">
        <v>41009</v>
      </c>
      <c r="Q205" s="819" t="s">
        <v>970</v>
      </c>
      <c r="R205" s="312">
        <v>50</v>
      </c>
      <c r="S205" s="263">
        <v>22224</v>
      </c>
      <c r="T205" s="8">
        <f t="shared" si="93"/>
        <v>1111200</v>
      </c>
      <c r="U205" s="460"/>
      <c r="V205" s="820"/>
      <c r="W205" s="848"/>
      <c r="X205" s="848"/>
      <c r="Y205" s="8">
        <f t="shared" si="94"/>
        <v>0</v>
      </c>
    </row>
    <row r="206" spans="1:26">
      <c r="A206" s="843">
        <f t="shared" si="88"/>
        <v>8</v>
      </c>
      <c r="B206" s="305" t="s">
        <v>1218</v>
      </c>
      <c r="C206" s="872">
        <f t="shared" si="82"/>
        <v>83967</v>
      </c>
      <c r="D206" s="805">
        <f t="shared" si="79"/>
        <v>792980.1116264445</v>
      </c>
      <c r="E206" s="805">
        <f t="shared" si="79"/>
        <v>259271.0871786809</v>
      </c>
      <c r="F206" s="805">
        <f t="shared" si="79"/>
        <v>482037.57566229068</v>
      </c>
      <c r="G206" s="805">
        <f t="shared" si="79"/>
        <v>358658.91046301392</v>
      </c>
      <c r="H206" s="805">
        <f t="shared" si="79"/>
        <v>0</v>
      </c>
      <c r="I206" s="844">
        <f t="shared" si="80"/>
        <v>1976915</v>
      </c>
      <c r="J206" s="805">
        <v>1500</v>
      </c>
      <c r="K206" s="805">
        <f t="shared" si="92"/>
        <v>1317.9433333333334</v>
      </c>
      <c r="L206" s="706"/>
      <c r="M206" s="706"/>
      <c r="N206" s="194" t="s">
        <v>1290</v>
      </c>
      <c r="O206" s="818">
        <f t="shared" si="81"/>
        <v>41006</v>
      </c>
      <c r="P206" s="818">
        <v>41009</v>
      </c>
      <c r="Q206" s="819" t="s">
        <v>970</v>
      </c>
      <c r="R206" s="870">
        <v>7</v>
      </c>
      <c r="S206" s="263">
        <v>11995.285714285714</v>
      </c>
      <c r="T206" s="8">
        <f t="shared" si="93"/>
        <v>83967</v>
      </c>
      <c r="U206" s="460"/>
      <c r="V206" s="820"/>
      <c r="W206" s="848"/>
      <c r="X206" s="848"/>
      <c r="Y206" s="8">
        <f t="shared" si="94"/>
        <v>0</v>
      </c>
    </row>
    <row r="207" spans="1:26">
      <c r="A207" s="843">
        <f t="shared" si="88"/>
        <v>9</v>
      </c>
      <c r="B207" s="305" t="s">
        <v>1216</v>
      </c>
      <c r="C207" s="872">
        <f t="shared" si="82"/>
        <v>1244405</v>
      </c>
      <c r="D207" s="805">
        <f t="shared" si="79"/>
        <v>44935.539658831854</v>
      </c>
      <c r="E207" s="805">
        <f t="shared" si="79"/>
        <v>14692.028273458583</v>
      </c>
      <c r="F207" s="805">
        <f t="shared" si="79"/>
        <v>27315.462620863138</v>
      </c>
      <c r="G207" s="805">
        <f t="shared" si="79"/>
        <v>20324.004926237456</v>
      </c>
      <c r="H207" s="805">
        <f t="shared" si="79"/>
        <v>0</v>
      </c>
      <c r="I207" s="844">
        <f t="shared" si="80"/>
        <v>1351672</v>
      </c>
      <c r="J207" s="805">
        <v>85</v>
      </c>
      <c r="K207" s="805">
        <f t="shared" si="92"/>
        <v>15902.023529411765</v>
      </c>
      <c r="L207" s="706"/>
      <c r="M207" s="706"/>
      <c r="N207" s="194" t="s">
        <v>1393</v>
      </c>
      <c r="O207" s="818">
        <f t="shared" si="81"/>
        <v>41007</v>
      </c>
      <c r="P207" s="818">
        <v>41010</v>
      </c>
      <c r="Q207" s="819" t="s">
        <v>971</v>
      </c>
      <c r="R207" s="312">
        <v>95</v>
      </c>
      <c r="S207" s="263">
        <v>13099</v>
      </c>
      <c r="T207" s="8">
        <f t="shared" si="93"/>
        <v>1244405</v>
      </c>
      <c r="U207" s="460"/>
      <c r="V207" s="820"/>
      <c r="W207" s="848"/>
      <c r="X207" s="848"/>
      <c r="Y207" s="8">
        <f t="shared" si="94"/>
        <v>0</v>
      </c>
    </row>
    <row r="208" spans="1:26">
      <c r="A208" s="843">
        <f t="shared" si="88"/>
        <v>10</v>
      </c>
      <c r="B208" s="305" t="s">
        <v>1215</v>
      </c>
      <c r="C208" s="872">
        <f t="shared" si="82"/>
        <v>7621120</v>
      </c>
      <c r="D208" s="805">
        <f t="shared" si="79"/>
        <v>496934.20328590518</v>
      </c>
      <c r="E208" s="805">
        <f t="shared" si="79"/>
        <v>162476.5479653067</v>
      </c>
      <c r="F208" s="805">
        <f t="shared" si="79"/>
        <v>302076.8807483688</v>
      </c>
      <c r="G208" s="805">
        <f t="shared" si="79"/>
        <v>224759.58389015539</v>
      </c>
      <c r="H208" s="805">
        <f t="shared" si="79"/>
        <v>0</v>
      </c>
      <c r="I208" s="844">
        <f t="shared" si="80"/>
        <v>8807367</v>
      </c>
      <c r="J208" s="805">
        <v>940</v>
      </c>
      <c r="K208" s="805">
        <f t="shared" si="92"/>
        <v>9369.5393617021273</v>
      </c>
      <c r="L208" s="706"/>
      <c r="M208" s="706"/>
      <c r="N208" s="191" t="s">
        <v>1372</v>
      </c>
      <c r="O208" s="818">
        <f t="shared" si="81"/>
        <v>41013</v>
      </c>
      <c r="P208" s="818">
        <v>41016</v>
      </c>
      <c r="Q208" s="819" t="s">
        <v>972</v>
      </c>
      <c r="R208" s="312">
        <v>520</v>
      </c>
      <c r="S208" s="260">
        <v>14656</v>
      </c>
      <c r="T208" s="8">
        <f t="shared" si="93"/>
        <v>7621120</v>
      </c>
      <c r="U208" s="460"/>
      <c r="V208" s="820"/>
      <c r="W208" s="848"/>
      <c r="X208" s="848"/>
      <c r="Y208" s="8">
        <f t="shared" si="94"/>
        <v>0</v>
      </c>
    </row>
    <row r="209" spans="1:25">
      <c r="A209" s="843">
        <f t="shared" si="88"/>
        <v>11</v>
      </c>
      <c r="B209" s="305" t="s">
        <v>1565</v>
      </c>
      <c r="C209" s="872">
        <f t="shared" si="82"/>
        <v>2268063</v>
      </c>
      <c r="D209" s="805">
        <f t="shared" ref="D209:H218" si="95">IF($J$371&lt;&gt;0,D$371/$J$371*$J209,0)</f>
        <v>77183.397531640599</v>
      </c>
      <c r="E209" s="805">
        <f t="shared" si="95"/>
        <v>25235.719152058275</v>
      </c>
      <c r="F209" s="805">
        <f t="shared" si="95"/>
        <v>46918.324031129625</v>
      </c>
      <c r="G209" s="805">
        <f t="shared" si="95"/>
        <v>34909.46728506669</v>
      </c>
      <c r="H209" s="805">
        <f t="shared" si="95"/>
        <v>0</v>
      </c>
      <c r="I209" s="844">
        <f t="shared" si="80"/>
        <v>2452310</v>
      </c>
      <c r="J209" s="805">
        <v>146</v>
      </c>
      <c r="K209" s="805">
        <f t="shared" si="92"/>
        <v>16796.64383561644</v>
      </c>
      <c r="L209" s="706"/>
      <c r="M209" s="706"/>
      <c r="N209" s="194" t="s">
        <v>1414</v>
      </c>
      <c r="O209" s="818">
        <f t="shared" si="81"/>
        <v>41013</v>
      </c>
      <c r="P209" s="818">
        <v>41016</v>
      </c>
      <c r="Q209" s="819" t="s">
        <v>1564</v>
      </c>
      <c r="R209" s="312">
        <v>147</v>
      </c>
      <c r="S209" s="263">
        <v>15429</v>
      </c>
      <c r="T209" s="8">
        <f t="shared" si="93"/>
        <v>2268063</v>
      </c>
      <c r="U209" s="460"/>
      <c r="V209" s="820"/>
      <c r="W209" s="848"/>
      <c r="X209" s="848"/>
      <c r="Y209" s="8">
        <f t="shared" si="94"/>
        <v>0</v>
      </c>
    </row>
    <row r="210" spans="1:25">
      <c r="A210" s="843">
        <f t="shared" si="88"/>
        <v>12</v>
      </c>
      <c r="B210" s="305" t="s">
        <v>1566</v>
      </c>
      <c r="C210" s="872">
        <f t="shared" si="82"/>
        <v>2973400</v>
      </c>
      <c r="D210" s="805">
        <f t="shared" si="95"/>
        <v>51279.380551843409</v>
      </c>
      <c r="E210" s="805">
        <f t="shared" si="95"/>
        <v>16766.196970888032</v>
      </c>
      <c r="F210" s="805">
        <f t="shared" si="95"/>
        <v>31171.763226161464</v>
      </c>
      <c r="G210" s="805">
        <f t="shared" si="95"/>
        <v>23193.276209941567</v>
      </c>
      <c r="H210" s="805">
        <f t="shared" si="95"/>
        <v>0</v>
      </c>
      <c r="I210" s="844">
        <f t="shared" si="80"/>
        <v>3095811</v>
      </c>
      <c r="J210" s="805">
        <v>97</v>
      </c>
      <c r="K210" s="805">
        <f t="shared" si="92"/>
        <v>31915.577319587628</v>
      </c>
      <c r="L210" s="706"/>
      <c r="M210" s="706"/>
      <c r="N210" s="194" t="s">
        <v>1321</v>
      </c>
      <c r="O210" s="818">
        <f t="shared" si="81"/>
        <v>41013</v>
      </c>
      <c r="P210" s="818">
        <v>41016</v>
      </c>
      <c r="Q210" s="819" t="s">
        <v>1564</v>
      </c>
      <c r="R210" s="870">
        <v>100</v>
      </c>
      <c r="S210" s="260">
        <v>29734</v>
      </c>
      <c r="T210" s="8">
        <f t="shared" si="93"/>
        <v>2973400</v>
      </c>
      <c r="U210" s="460"/>
      <c r="V210" s="820"/>
      <c r="W210" s="848"/>
      <c r="X210" s="848"/>
      <c r="Y210" s="8">
        <f t="shared" si="94"/>
        <v>0</v>
      </c>
    </row>
    <row r="211" spans="1:25">
      <c r="A211" s="843">
        <f t="shared" si="88"/>
        <v>13</v>
      </c>
      <c r="B211" s="305" t="s">
        <v>1567</v>
      </c>
      <c r="C211" s="872">
        <f t="shared" si="82"/>
        <v>3132087</v>
      </c>
      <c r="D211" s="805">
        <f t="shared" si="95"/>
        <v>106259.33495794356</v>
      </c>
      <c r="E211" s="805">
        <f t="shared" si="95"/>
        <v>34742.325681943243</v>
      </c>
      <c r="F211" s="805">
        <f t="shared" si="95"/>
        <v>64593.035138746949</v>
      </c>
      <c r="G211" s="805">
        <f t="shared" si="95"/>
        <v>48060.294002043862</v>
      </c>
      <c r="H211" s="805">
        <f t="shared" si="95"/>
        <v>0</v>
      </c>
      <c r="I211" s="844">
        <f t="shared" si="80"/>
        <v>3385742</v>
      </c>
      <c r="J211" s="805">
        <v>201</v>
      </c>
      <c r="K211" s="805">
        <f t="shared" si="92"/>
        <v>16844.487562189053</v>
      </c>
      <c r="L211" s="706"/>
      <c r="M211" s="706"/>
      <c r="N211" s="194" t="s">
        <v>1414</v>
      </c>
      <c r="O211" s="818">
        <f t="shared" si="81"/>
        <v>41013</v>
      </c>
      <c r="P211" s="818">
        <v>41016</v>
      </c>
      <c r="Q211" s="819" t="s">
        <v>1564</v>
      </c>
      <c r="R211" s="312">
        <v>203</v>
      </c>
      <c r="S211" s="263">
        <v>15429</v>
      </c>
      <c r="T211" s="8">
        <f t="shared" si="93"/>
        <v>3132087</v>
      </c>
      <c r="U211" s="460"/>
      <c r="V211" s="820"/>
      <c r="W211" s="848"/>
      <c r="X211" s="848"/>
      <c r="Y211" s="8">
        <f t="shared" si="94"/>
        <v>0</v>
      </c>
    </row>
    <row r="212" spans="1:25">
      <c r="A212" s="843">
        <f t="shared" si="88"/>
        <v>14</v>
      </c>
      <c r="B212" s="305" t="s">
        <v>1214</v>
      </c>
      <c r="C212" s="872">
        <f t="shared" si="82"/>
        <v>3199680</v>
      </c>
      <c r="D212" s="805">
        <f t="shared" si="95"/>
        <v>58151.874852605928</v>
      </c>
      <c r="E212" s="805">
        <f t="shared" si="95"/>
        <v>19013.213059769932</v>
      </c>
      <c r="F212" s="805">
        <f t="shared" si="95"/>
        <v>35349.422215234648</v>
      </c>
      <c r="G212" s="805">
        <f t="shared" si="95"/>
        <v>26301.653433954354</v>
      </c>
      <c r="H212" s="805">
        <f t="shared" si="95"/>
        <v>0</v>
      </c>
      <c r="I212" s="844">
        <f t="shared" si="80"/>
        <v>3338496</v>
      </c>
      <c r="J212" s="805">
        <v>110</v>
      </c>
      <c r="K212" s="805">
        <f t="shared" si="92"/>
        <v>30349.963636363635</v>
      </c>
      <c r="L212" s="706"/>
      <c r="M212" s="706"/>
      <c r="N212" s="194" t="s">
        <v>1322</v>
      </c>
      <c r="O212" s="818">
        <f t="shared" si="81"/>
        <v>41013</v>
      </c>
      <c r="P212" s="818">
        <v>41016</v>
      </c>
      <c r="Q212" s="819" t="s">
        <v>973</v>
      </c>
      <c r="R212" s="312">
        <v>120</v>
      </c>
      <c r="S212" s="260">
        <v>26664</v>
      </c>
      <c r="T212" s="8">
        <f t="shared" si="93"/>
        <v>3199680</v>
      </c>
      <c r="U212" s="460"/>
      <c r="V212" s="820"/>
      <c r="W212" s="848"/>
      <c r="X212" s="848"/>
      <c r="Y212" s="8">
        <f t="shared" si="94"/>
        <v>0</v>
      </c>
    </row>
    <row r="213" spans="1:25">
      <c r="A213" s="843">
        <f t="shared" si="88"/>
        <v>15</v>
      </c>
      <c r="B213" s="305" t="s">
        <v>1148</v>
      </c>
      <c r="C213" s="872">
        <f t="shared" si="82"/>
        <v>3806400</v>
      </c>
      <c r="D213" s="805">
        <f t="shared" si="95"/>
        <v>44935.539658831854</v>
      </c>
      <c r="E213" s="805">
        <f t="shared" si="95"/>
        <v>14692.028273458583</v>
      </c>
      <c r="F213" s="805">
        <f t="shared" si="95"/>
        <v>27315.462620863138</v>
      </c>
      <c r="G213" s="805">
        <f t="shared" si="95"/>
        <v>20324.004926237456</v>
      </c>
      <c r="H213" s="805">
        <f t="shared" si="95"/>
        <v>0</v>
      </c>
      <c r="I213" s="844">
        <f t="shared" si="80"/>
        <v>3913667</v>
      </c>
      <c r="J213" s="805">
        <v>85</v>
      </c>
      <c r="K213" s="805">
        <f t="shared" si="92"/>
        <v>46043.141176470592</v>
      </c>
      <c r="L213" s="706"/>
      <c r="M213" s="706"/>
      <c r="N213" s="194" t="s">
        <v>1335</v>
      </c>
      <c r="O213" s="818">
        <f t="shared" si="81"/>
        <v>41013</v>
      </c>
      <c r="P213" s="818">
        <v>41016</v>
      </c>
      <c r="Q213" s="819" t="s">
        <v>973</v>
      </c>
      <c r="R213" s="312">
        <v>150</v>
      </c>
      <c r="S213" s="260">
        <v>25376</v>
      </c>
      <c r="T213" s="8">
        <f t="shared" si="93"/>
        <v>3806400</v>
      </c>
      <c r="U213" s="460"/>
      <c r="V213" s="820"/>
      <c r="W213" s="848"/>
      <c r="X213" s="848"/>
      <c r="Y213" s="8">
        <f t="shared" si="94"/>
        <v>0</v>
      </c>
    </row>
    <row r="214" spans="1:25">
      <c r="A214" s="843">
        <f t="shared" si="88"/>
        <v>16</v>
      </c>
      <c r="B214" s="305" t="s">
        <v>974</v>
      </c>
      <c r="C214" s="872">
        <f t="shared" si="82"/>
        <v>2256285.1664984864</v>
      </c>
      <c r="D214" s="805">
        <f t="shared" si="95"/>
        <v>79298.011162644441</v>
      </c>
      <c r="E214" s="805">
        <f t="shared" si="95"/>
        <v>25927.10871786809</v>
      </c>
      <c r="F214" s="805">
        <f t="shared" si="95"/>
        <v>48203.757566229069</v>
      </c>
      <c r="G214" s="805">
        <f t="shared" si="95"/>
        <v>35865.891046301389</v>
      </c>
      <c r="H214" s="805">
        <f t="shared" si="95"/>
        <v>0</v>
      </c>
      <c r="I214" s="844">
        <f t="shared" si="80"/>
        <v>2445580</v>
      </c>
      <c r="J214" s="805">
        <v>150</v>
      </c>
      <c r="K214" s="805">
        <f t="shared" si="92"/>
        <v>16303.866666666667</v>
      </c>
      <c r="L214" s="706"/>
      <c r="M214" s="706"/>
      <c r="N214" s="194" t="s">
        <v>1307</v>
      </c>
      <c r="O214" s="818">
        <f t="shared" si="81"/>
        <v>41013</v>
      </c>
      <c r="P214" s="818">
        <v>41016</v>
      </c>
      <c r="Q214" s="819" t="s">
        <v>973</v>
      </c>
      <c r="R214" s="312">
        <f>J214</f>
        <v>150</v>
      </c>
      <c r="S214" s="263">
        <v>15041.901109989909</v>
      </c>
      <c r="T214" s="8">
        <f t="shared" si="93"/>
        <v>2256285.1664984864</v>
      </c>
      <c r="U214" s="460"/>
      <c r="V214" s="820"/>
      <c r="W214" s="848"/>
      <c r="X214" s="848"/>
      <c r="Y214" s="8">
        <f t="shared" si="94"/>
        <v>0</v>
      </c>
    </row>
    <row r="215" spans="1:25">
      <c r="A215" s="843">
        <f t="shared" si="88"/>
        <v>17</v>
      </c>
      <c r="B215" s="305" t="s">
        <v>1213</v>
      </c>
      <c r="C215" s="872">
        <f t="shared" si="82"/>
        <v>2126670</v>
      </c>
      <c r="D215" s="805">
        <f t="shared" si="95"/>
        <v>48107.460105337632</v>
      </c>
      <c r="E215" s="805">
        <f t="shared" si="95"/>
        <v>15729.112622173308</v>
      </c>
      <c r="F215" s="805">
        <f t="shared" si="95"/>
        <v>29243.612923512301</v>
      </c>
      <c r="G215" s="805">
        <f t="shared" si="95"/>
        <v>21758.640568089511</v>
      </c>
      <c r="H215" s="805">
        <f t="shared" si="95"/>
        <v>0</v>
      </c>
      <c r="I215" s="844">
        <f t="shared" si="80"/>
        <v>2241509</v>
      </c>
      <c r="J215" s="805">
        <v>91</v>
      </c>
      <c r="K215" s="805">
        <f t="shared" si="92"/>
        <v>24631.967032967033</v>
      </c>
      <c r="L215" s="706"/>
      <c r="M215" s="706"/>
      <c r="N215" s="194" t="s">
        <v>1447</v>
      </c>
      <c r="O215" s="818">
        <f t="shared" si="81"/>
        <v>41013</v>
      </c>
      <c r="P215" s="818">
        <v>41016</v>
      </c>
      <c r="Q215" s="819" t="s">
        <v>973</v>
      </c>
      <c r="R215" s="312">
        <v>91</v>
      </c>
      <c r="S215" s="263">
        <v>23370</v>
      </c>
      <c r="T215" s="8">
        <f t="shared" si="93"/>
        <v>2126670</v>
      </c>
      <c r="U215" s="460"/>
      <c r="V215" s="820"/>
      <c r="W215" s="848"/>
      <c r="X215" s="848"/>
      <c r="Y215" s="8">
        <f t="shared" si="94"/>
        <v>0</v>
      </c>
    </row>
    <row r="216" spans="1:25">
      <c r="A216" s="843">
        <f t="shared" si="88"/>
        <v>18</v>
      </c>
      <c r="B216" s="305" t="s">
        <v>1212</v>
      </c>
      <c r="C216" s="872">
        <f t="shared" si="82"/>
        <v>530650</v>
      </c>
      <c r="D216" s="805">
        <f t="shared" si="95"/>
        <v>211461.36310038518</v>
      </c>
      <c r="E216" s="805">
        <f t="shared" si="95"/>
        <v>69138.956580981569</v>
      </c>
      <c r="F216" s="805">
        <f t="shared" si="95"/>
        <v>128543.35350994418</v>
      </c>
      <c r="G216" s="805">
        <f t="shared" si="95"/>
        <v>95642.376123470371</v>
      </c>
      <c r="H216" s="805">
        <f t="shared" si="95"/>
        <v>0</v>
      </c>
      <c r="I216" s="844">
        <f t="shared" si="80"/>
        <v>1035436</v>
      </c>
      <c r="J216" s="805">
        <v>400</v>
      </c>
      <c r="K216" s="805">
        <f t="shared" si="92"/>
        <v>2588.59</v>
      </c>
      <c r="L216" s="706"/>
      <c r="M216" s="706"/>
      <c r="N216" s="194" t="s">
        <v>1409</v>
      </c>
      <c r="O216" s="818">
        <f t="shared" si="81"/>
        <v>41017</v>
      </c>
      <c r="P216" s="818">
        <v>41020</v>
      </c>
      <c r="Q216" s="819" t="s">
        <v>975</v>
      </c>
      <c r="R216" s="312">
        <v>50</v>
      </c>
      <c r="S216" s="263">
        <v>10613</v>
      </c>
      <c r="T216" s="8">
        <f t="shared" si="93"/>
        <v>530650</v>
      </c>
      <c r="U216" s="460"/>
      <c r="V216" s="820"/>
      <c r="W216" s="848"/>
      <c r="X216" s="848"/>
      <c r="Y216" s="8">
        <f t="shared" si="94"/>
        <v>0</v>
      </c>
    </row>
    <row r="217" spans="1:25">
      <c r="A217" s="843">
        <f t="shared" si="88"/>
        <v>19</v>
      </c>
      <c r="B217" s="305" t="s">
        <v>1211</v>
      </c>
      <c r="C217" s="872">
        <f t="shared" si="82"/>
        <v>2108160</v>
      </c>
      <c r="D217" s="805">
        <f t="shared" si="95"/>
        <v>253753.63572046222</v>
      </c>
      <c r="E217" s="805">
        <f t="shared" si="95"/>
        <v>82966.747897177891</v>
      </c>
      <c r="F217" s="805">
        <f t="shared" si="95"/>
        <v>154252.02421193302</v>
      </c>
      <c r="G217" s="805">
        <f t="shared" si="95"/>
        <v>114770.85134816445</v>
      </c>
      <c r="H217" s="805">
        <f t="shared" si="95"/>
        <v>0</v>
      </c>
      <c r="I217" s="844">
        <f t="shared" si="80"/>
        <v>2713903</v>
      </c>
      <c r="J217" s="805">
        <v>480</v>
      </c>
      <c r="K217" s="805">
        <f t="shared" si="92"/>
        <v>5653.9645833333334</v>
      </c>
      <c r="L217" s="706"/>
      <c r="M217" s="706"/>
      <c r="N217" s="194" t="s">
        <v>790</v>
      </c>
      <c r="O217" s="818">
        <f t="shared" si="81"/>
        <v>41020</v>
      </c>
      <c r="P217" s="818">
        <v>41023</v>
      </c>
      <c r="Q217" s="819" t="s">
        <v>976</v>
      </c>
      <c r="R217" s="312">
        <v>100</v>
      </c>
      <c r="S217" s="263">
        <v>21081.599999999999</v>
      </c>
      <c r="T217" s="8">
        <f t="shared" si="93"/>
        <v>2108160</v>
      </c>
      <c r="U217" s="460"/>
      <c r="V217" s="820"/>
      <c r="W217" s="848"/>
      <c r="X217" s="848"/>
      <c r="Y217" s="8">
        <f t="shared" si="94"/>
        <v>0</v>
      </c>
    </row>
    <row r="218" spans="1:25">
      <c r="A218" s="843">
        <f t="shared" si="88"/>
        <v>20</v>
      </c>
      <c r="B218" s="305" t="s">
        <v>978</v>
      </c>
      <c r="C218" s="872">
        <f t="shared" si="82"/>
        <v>4960750</v>
      </c>
      <c r="D218" s="805">
        <f t="shared" si="95"/>
        <v>493233.62943164847</v>
      </c>
      <c r="E218" s="805">
        <f t="shared" si="95"/>
        <v>161266.61622513953</v>
      </c>
      <c r="F218" s="805">
        <f t="shared" si="95"/>
        <v>299827.3720619448</v>
      </c>
      <c r="G218" s="805">
        <f t="shared" si="95"/>
        <v>223085.84230799467</v>
      </c>
      <c r="H218" s="805">
        <f t="shared" si="95"/>
        <v>0</v>
      </c>
      <c r="I218" s="844">
        <f t="shared" si="80"/>
        <v>6138163</v>
      </c>
      <c r="J218" s="805">
        <v>933</v>
      </c>
      <c r="K218" s="805">
        <f t="shared" si="92"/>
        <v>6578.9528403001068</v>
      </c>
      <c r="L218" s="706"/>
      <c r="M218" s="706"/>
      <c r="N218" s="194" t="s">
        <v>1329</v>
      </c>
      <c r="O218" s="818">
        <f t="shared" si="81"/>
        <v>41020</v>
      </c>
      <c r="P218" s="818">
        <v>41023</v>
      </c>
      <c r="Q218" s="819" t="s">
        <v>976</v>
      </c>
      <c r="R218" s="312">
        <v>250</v>
      </c>
      <c r="S218" s="260">
        <v>19843</v>
      </c>
      <c r="T218" s="8">
        <f t="shared" si="93"/>
        <v>4960750</v>
      </c>
      <c r="U218" s="460"/>
      <c r="V218" s="820"/>
      <c r="W218" s="848"/>
      <c r="X218" s="848"/>
      <c r="Y218" s="8">
        <f t="shared" si="94"/>
        <v>0</v>
      </c>
    </row>
    <row r="219" spans="1:25">
      <c r="A219" s="843">
        <f t="shared" si="88"/>
        <v>21</v>
      </c>
      <c r="B219" s="305" t="s">
        <v>1210</v>
      </c>
      <c r="C219" s="872">
        <f t="shared" si="82"/>
        <v>2236100</v>
      </c>
      <c r="D219" s="805">
        <f t="shared" ref="D219:H228" si="96">IF($J$371&lt;&gt;0,D$371/$J$371*$J219,0)</f>
        <v>264326.7038754815</v>
      </c>
      <c r="E219" s="805">
        <f t="shared" si="96"/>
        <v>86423.695726226972</v>
      </c>
      <c r="F219" s="805">
        <f t="shared" si="96"/>
        <v>160679.19188743024</v>
      </c>
      <c r="G219" s="805">
        <f t="shared" si="96"/>
        <v>119552.97015433796</v>
      </c>
      <c r="H219" s="805">
        <f t="shared" si="96"/>
        <v>0</v>
      </c>
      <c r="I219" s="844">
        <f t="shared" si="80"/>
        <v>2867083</v>
      </c>
      <c r="J219" s="805">
        <v>500</v>
      </c>
      <c r="K219" s="805">
        <f t="shared" si="92"/>
        <v>5734.1660000000002</v>
      </c>
      <c r="L219" s="706"/>
      <c r="M219" s="706"/>
      <c r="N219" s="194" t="s">
        <v>1288</v>
      </c>
      <c r="O219" s="818">
        <f t="shared" si="81"/>
        <v>41020</v>
      </c>
      <c r="P219" s="818">
        <v>41023</v>
      </c>
      <c r="Q219" s="819" t="s">
        <v>979</v>
      </c>
      <c r="R219" s="870">
        <v>100</v>
      </c>
      <c r="S219" s="263">
        <v>22361</v>
      </c>
      <c r="T219" s="8">
        <f t="shared" si="93"/>
        <v>2236100</v>
      </c>
      <c r="U219" s="460"/>
      <c r="V219" s="820"/>
      <c r="W219" s="848"/>
      <c r="X219" s="848"/>
      <c r="Y219" s="8">
        <f t="shared" si="94"/>
        <v>0</v>
      </c>
    </row>
    <row r="220" spans="1:25">
      <c r="A220" s="843">
        <f t="shared" si="88"/>
        <v>22</v>
      </c>
      <c r="B220" s="305" t="s">
        <v>1071</v>
      </c>
      <c r="C220" s="872">
        <f t="shared" si="82"/>
        <v>880700</v>
      </c>
      <c r="D220" s="805">
        <f t="shared" si="96"/>
        <v>100444.14747268296</v>
      </c>
      <c r="E220" s="805">
        <f t="shared" si="96"/>
        <v>32841.004375966244</v>
      </c>
      <c r="F220" s="805">
        <f t="shared" si="96"/>
        <v>61058.092917223483</v>
      </c>
      <c r="G220" s="805">
        <f t="shared" si="96"/>
        <v>45430.128658648428</v>
      </c>
      <c r="H220" s="805">
        <f t="shared" si="96"/>
        <v>0</v>
      </c>
      <c r="I220" s="844">
        <f t="shared" si="80"/>
        <v>1120473</v>
      </c>
      <c r="J220" s="805">
        <v>190</v>
      </c>
      <c r="K220" s="805">
        <f t="shared" si="92"/>
        <v>5897.226315789474</v>
      </c>
      <c r="L220" s="706"/>
      <c r="M220" s="706"/>
      <c r="N220" s="194" t="s">
        <v>1391</v>
      </c>
      <c r="O220" s="818">
        <f t="shared" si="81"/>
        <v>41022</v>
      </c>
      <c r="P220" s="818">
        <v>41025</v>
      </c>
      <c r="Q220" s="819" t="s">
        <v>980</v>
      </c>
      <c r="R220" s="312">
        <v>100</v>
      </c>
      <c r="S220" s="263">
        <v>8807</v>
      </c>
      <c r="T220" s="8">
        <f t="shared" si="93"/>
        <v>880700</v>
      </c>
      <c r="U220" s="460"/>
      <c r="V220" s="820"/>
      <c r="W220" s="848"/>
      <c r="X220" s="848"/>
      <c r="Y220" s="8">
        <f t="shared" si="94"/>
        <v>0</v>
      </c>
    </row>
    <row r="221" spans="1:25">
      <c r="A221" s="843">
        <f t="shared" si="88"/>
        <v>23</v>
      </c>
      <c r="B221" s="305" t="s">
        <v>1072</v>
      </c>
      <c r="C221" s="872">
        <f t="shared" si="82"/>
        <v>3787294</v>
      </c>
      <c r="D221" s="805">
        <f t="shared" si="96"/>
        <v>376401.22631868563</v>
      </c>
      <c r="E221" s="805">
        <f t="shared" si="96"/>
        <v>123067.34271414721</v>
      </c>
      <c r="F221" s="805">
        <f t="shared" si="96"/>
        <v>228807.16924770063</v>
      </c>
      <c r="G221" s="805">
        <f t="shared" si="96"/>
        <v>170243.42949977727</v>
      </c>
      <c r="H221" s="805">
        <f t="shared" si="96"/>
        <v>0</v>
      </c>
      <c r="I221" s="844">
        <f t="shared" si="80"/>
        <v>4685813</v>
      </c>
      <c r="J221" s="805">
        <v>712</v>
      </c>
      <c r="K221" s="805">
        <f t="shared" si="92"/>
        <v>6581.1980337078649</v>
      </c>
      <c r="L221" s="706"/>
      <c r="M221" s="706"/>
      <c r="N221" s="194" t="s">
        <v>1266</v>
      </c>
      <c r="O221" s="818">
        <f t="shared" si="81"/>
        <v>41022</v>
      </c>
      <c r="P221" s="818">
        <v>41025</v>
      </c>
      <c r="Q221" s="819" t="s">
        <v>980</v>
      </c>
      <c r="R221" s="312">
        <v>238</v>
      </c>
      <c r="S221" s="260">
        <v>15913</v>
      </c>
      <c r="T221" s="8">
        <f t="shared" si="93"/>
        <v>3787294</v>
      </c>
      <c r="U221" s="460"/>
      <c r="V221" s="820"/>
      <c r="W221" s="848"/>
      <c r="X221" s="848"/>
      <c r="Y221" s="8">
        <f t="shared" si="94"/>
        <v>0</v>
      </c>
    </row>
    <row r="222" spans="1:25">
      <c r="A222" s="843">
        <f t="shared" si="88"/>
        <v>24</v>
      </c>
      <c r="B222" s="305" t="s">
        <v>1480</v>
      </c>
      <c r="C222" s="872">
        <f t="shared" si="82"/>
        <v>3001200</v>
      </c>
      <c r="D222" s="805">
        <f t="shared" si="96"/>
        <v>39649.005581322221</v>
      </c>
      <c r="E222" s="805">
        <f t="shared" si="96"/>
        <v>12963.554358934045</v>
      </c>
      <c r="F222" s="805">
        <f t="shared" si="96"/>
        <v>24101.878783114535</v>
      </c>
      <c r="G222" s="805">
        <f t="shared" si="96"/>
        <v>17932.945523150694</v>
      </c>
      <c r="H222" s="805">
        <f t="shared" si="96"/>
        <v>0</v>
      </c>
      <c r="I222" s="844">
        <f t="shared" si="80"/>
        <v>3095847</v>
      </c>
      <c r="J222" s="805">
        <v>75</v>
      </c>
      <c r="K222" s="805">
        <f t="shared" si="92"/>
        <v>41277.96</v>
      </c>
      <c r="L222" s="706"/>
      <c r="M222" s="706"/>
      <c r="N222" s="194" t="s">
        <v>1304</v>
      </c>
      <c r="O222" s="818">
        <f t="shared" si="81"/>
        <v>41022</v>
      </c>
      <c r="P222" s="818">
        <v>41025</v>
      </c>
      <c r="Q222" s="819" t="s">
        <v>1568</v>
      </c>
      <c r="R222" s="312">
        <v>100</v>
      </c>
      <c r="S222" s="260">
        <v>30012</v>
      </c>
      <c r="T222" s="8">
        <f t="shared" si="93"/>
        <v>3001200</v>
      </c>
      <c r="U222" s="460"/>
      <c r="V222" s="820"/>
      <c r="W222" s="848"/>
      <c r="X222" s="848"/>
      <c r="Y222" s="8">
        <f t="shared" si="94"/>
        <v>0</v>
      </c>
    </row>
    <row r="223" spans="1:25">
      <c r="A223" s="843">
        <f t="shared" si="88"/>
        <v>25</v>
      </c>
      <c r="B223" s="305" t="s">
        <v>1481</v>
      </c>
      <c r="C223" s="872">
        <f t="shared" si="82"/>
        <v>3497440</v>
      </c>
      <c r="D223" s="805">
        <f t="shared" si="96"/>
        <v>79298.011162644441</v>
      </c>
      <c r="E223" s="805">
        <f t="shared" si="96"/>
        <v>25927.10871786809</v>
      </c>
      <c r="F223" s="805">
        <f t="shared" si="96"/>
        <v>48203.757566229069</v>
      </c>
      <c r="G223" s="805">
        <f t="shared" si="96"/>
        <v>35865.891046301389</v>
      </c>
      <c r="H223" s="805">
        <f t="shared" si="96"/>
        <v>0</v>
      </c>
      <c r="I223" s="844">
        <f t="shared" si="80"/>
        <v>3686735</v>
      </c>
      <c r="J223" s="805">
        <v>150</v>
      </c>
      <c r="K223" s="805">
        <f t="shared" si="92"/>
        <v>24578.233333333334</v>
      </c>
      <c r="L223" s="706"/>
      <c r="M223" s="706"/>
      <c r="N223" s="191" t="s">
        <v>1374</v>
      </c>
      <c r="O223" s="818">
        <f t="shared" si="81"/>
        <v>41022</v>
      </c>
      <c r="P223" s="818">
        <v>41025</v>
      </c>
      <c r="Q223" s="819" t="s">
        <v>1568</v>
      </c>
      <c r="R223" s="870">
        <v>160</v>
      </c>
      <c r="S223" s="263">
        <v>21859</v>
      </c>
      <c r="T223" s="8">
        <f t="shared" si="93"/>
        <v>3497440</v>
      </c>
      <c r="U223" s="460"/>
      <c r="V223" s="820"/>
      <c r="W223" s="848"/>
      <c r="X223" s="848"/>
      <c r="Y223" s="8">
        <f t="shared" si="94"/>
        <v>0</v>
      </c>
    </row>
    <row r="224" spans="1:25">
      <c r="A224" s="843">
        <f t="shared" si="88"/>
        <v>26</v>
      </c>
      <c r="B224" s="305" t="s">
        <v>1482</v>
      </c>
      <c r="C224" s="872">
        <f t="shared" si="82"/>
        <v>4099600</v>
      </c>
      <c r="D224" s="805">
        <f t="shared" si="96"/>
        <v>52865.340775096294</v>
      </c>
      <c r="E224" s="805">
        <f t="shared" si="96"/>
        <v>17284.739145245392</v>
      </c>
      <c r="F224" s="805">
        <f t="shared" si="96"/>
        <v>32135.838377486045</v>
      </c>
      <c r="G224" s="805">
        <f t="shared" si="96"/>
        <v>23910.594030867593</v>
      </c>
      <c r="H224" s="805">
        <f t="shared" si="96"/>
        <v>0</v>
      </c>
      <c r="I224" s="844">
        <f t="shared" si="80"/>
        <v>4225797</v>
      </c>
      <c r="J224" s="805">
        <v>100</v>
      </c>
      <c r="K224" s="805">
        <f t="shared" si="92"/>
        <v>42257.97</v>
      </c>
      <c r="L224" s="706"/>
      <c r="M224" s="706"/>
      <c r="N224" s="194" t="s">
        <v>1292</v>
      </c>
      <c r="O224" s="818">
        <f t="shared" si="81"/>
        <v>41022</v>
      </c>
      <c r="P224" s="818">
        <v>41025</v>
      </c>
      <c r="Q224" s="819" t="s">
        <v>1568</v>
      </c>
      <c r="R224" s="870">
        <v>100</v>
      </c>
      <c r="S224" s="263">
        <v>40996</v>
      </c>
      <c r="T224" s="8">
        <f t="shared" si="93"/>
        <v>4099600</v>
      </c>
      <c r="U224" s="460"/>
      <c r="V224" s="820"/>
      <c r="W224" s="848"/>
      <c r="X224" s="848"/>
      <c r="Y224" s="8">
        <f t="shared" si="94"/>
        <v>0</v>
      </c>
    </row>
    <row r="225" spans="1:25">
      <c r="A225" s="843">
        <f t="shared" si="88"/>
        <v>27</v>
      </c>
      <c r="B225" s="305" t="s">
        <v>1483</v>
      </c>
      <c r="C225" s="872">
        <f t="shared" si="82"/>
        <v>4677120</v>
      </c>
      <c r="D225" s="805">
        <f t="shared" si="96"/>
        <v>74011.477085134815</v>
      </c>
      <c r="E225" s="805">
        <f t="shared" si="96"/>
        <v>24198.63480334355</v>
      </c>
      <c r="F225" s="805">
        <f t="shared" si="96"/>
        <v>44990.173728480462</v>
      </c>
      <c r="G225" s="805">
        <f t="shared" si="96"/>
        <v>33474.831643214631</v>
      </c>
      <c r="H225" s="805">
        <f t="shared" si="96"/>
        <v>0</v>
      </c>
      <c r="I225" s="844">
        <f t="shared" si="80"/>
        <v>4853795</v>
      </c>
      <c r="J225" s="805">
        <v>140</v>
      </c>
      <c r="K225" s="805">
        <f t="shared" si="92"/>
        <v>34669.964285714283</v>
      </c>
      <c r="L225" s="706"/>
      <c r="M225" s="706"/>
      <c r="N225" s="194" t="s">
        <v>1313</v>
      </c>
      <c r="O225" s="818">
        <f t="shared" si="81"/>
        <v>41022</v>
      </c>
      <c r="P225" s="818">
        <v>41025</v>
      </c>
      <c r="Q225" s="819" t="s">
        <v>1568</v>
      </c>
      <c r="R225" s="870">
        <v>160</v>
      </c>
      <c r="S225" s="850">
        <v>29232</v>
      </c>
      <c r="T225" s="8">
        <f t="shared" si="93"/>
        <v>4677120</v>
      </c>
      <c r="U225" s="460"/>
      <c r="V225" s="820"/>
      <c r="W225" s="848"/>
      <c r="X225" s="848"/>
      <c r="Y225" s="8">
        <f t="shared" si="94"/>
        <v>0</v>
      </c>
    </row>
    <row r="226" spans="1:25">
      <c r="A226" s="843">
        <f t="shared" si="88"/>
        <v>28</v>
      </c>
      <c r="B226" s="305" t="s">
        <v>1484</v>
      </c>
      <c r="C226" s="872">
        <f>T226</f>
        <v>5300900</v>
      </c>
      <c r="D226" s="805">
        <f t="shared" si="96"/>
        <v>111017.21562770223</v>
      </c>
      <c r="E226" s="805">
        <f t="shared" si="96"/>
        <v>36297.952205015325</v>
      </c>
      <c r="F226" s="805">
        <f t="shared" si="96"/>
        <v>67485.26059272069</v>
      </c>
      <c r="G226" s="805">
        <f t="shared" si="96"/>
        <v>50212.24746482195</v>
      </c>
      <c r="H226" s="805">
        <f t="shared" si="96"/>
        <v>0</v>
      </c>
      <c r="I226" s="844">
        <f t="shared" si="80"/>
        <v>5565913</v>
      </c>
      <c r="J226" s="805">
        <v>210</v>
      </c>
      <c r="K226" s="805">
        <f t="shared" si="92"/>
        <v>26504.347619047618</v>
      </c>
      <c r="L226" s="706"/>
      <c r="M226" s="706"/>
      <c r="N226" s="194" t="s">
        <v>1282</v>
      </c>
      <c r="O226" s="818">
        <f t="shared" si="81"/>
        <v>41022</v>
      </c>
      <c r="P226" s="818">
        <v>41025</v>
      </c>
      <c r="Q226" s="819" t="s">
        <v>1568</v>
      </c>
      <c r="R226" s="312">
        <v>220</v>
      </c>
      <c r="S226" s="263">
        <v>24095</v>
      </c>
      <c r="T226" s="8">
        <f t="shared" si="93"/>
        <v>5300900</v>
      </c>
      <c r="U226" s="460"/>
      <c r="V226" s="820"/>
      <c r="W226" s="848"/>
      <c r="X226" s="848"/>
      <c r="Y226" s="8">
        <f t="shared" si="94"/>
        <v>0</v>
      </c>
    </row>
    <row r="227" spans="1:25">
      <c r="A227" s="843">
        <f t="shared" si="88"/>
        <v>29</v>
      </c>
      <c r="B227" s="305" t="s">
        <v>1485</v>
      </c>
      <c r="C227" s="872">
        <f>T227</f>
        <v>5644800</v>
      </c>
      <c r="D227" s="805">
        <f t="shared" si="96"/>
        <v>173398.31774231585</v>
      </c>
      <c r="E227" s="805">
        <f t="shared" si="96"/>
        <v>56693.944396404891</v>
      </c>
      <c r="F227" s="805">
        <f t="shared" si="96"/>
        <v>105405.54987815423</v>
      </c>
      <c r="G227" s="805">
        <f t="shared" si="96"/>
        <v>78426.748421245706</v>
      </c>
      <c r="H227" s="805">
        <f t="shared" si="96"/>
        <v>0</v>
      </c>
      <c r="I227" s="844">
        <f t="shared" si="80"/>
        <v>6058725</v>
      </c>
      <c r="J227" s="805">
        <v>328</v>
      </c>
      <c r="K227" s="805">
        <f t="shared" si="92"/>
        <v>18471.72256097561</v>
      </c>
      <c r="L227" s="706"/>
      <c r="M227" s="706"/>
      <c r="N227" s="194" t="s">
        <v>1454</v>
      </c>
      <c r="O227" s="818">
        <f t="shared" si="81"/>
        <v>41022</v>
      </c>
      <c r="P227" s="818">
        <v>41025</v>
      </c>
      <c r="Q227" s="819" t="s">
        <v>1568</v>
      </c>
      <c r="R227" s="312">
        <v>350</v>
      </c>
      <c r="S227" s="263">
        <v>16128</v>
      </c>
      <c r="T227" s="8">
        <f t="shared" si="93"/>
        <v>5644800</v>
      </c>
      <c r="U227" s="460"/>
      <c r="V227" s="820"/>
      <c r="W227" s="848"/>
      <c r="X227" s="848"/>
      <c r="Y227" s="8">
        <f t="shared" si="94"/>
        <v>0</v>
      </c>
    </row>
    <row r="228" spans="1:25">
      <c r="A228" s="843">
        <f t="shared" si="88"/>
        <v>30</v>
      </c>
      <c r="B228" s="305" t="s">
        <v>1113</v>
      </c>
      <c r="C228" s="872">
        <f>T228</f>
        <v>274050</v>
      </c>
      <c r="D228" s="805">
        <f t="shared" si="96"/>
        <v>264326.7038754815</v>
      </c>
      <c r="E228" s="805">
        <f t="shared" si="96"/>
        <v>86423.695726226972</v>
      </c>
      <c r="F228" s="805">
        <f t="shared" si="96"/>
        <v>160679.19188743024</v>
      </c>
      <c r="G228" s="805">
        <f t="shared" si="96"/>
        <v>119552.97015433796</v>
      </c>
      <c r="H228" s="805">
        <f t="shared" si="96"/>
        <v>0</v>
      </c>
      <c r="I228" s="844">
        <f t="shared" si="80"/>
        <v>905033</v>
      </c>
      <c r="J228" s="805">
        <v>500</v>
      </c>
      <c r="K228" s="805">
        <f t="shared" si="92"/>
        <v>1810.066</v>
      </c>
      <c r="L228" s="706"/>
      <c r="M228" s="706"/>
      <c r="N228" s="194" t="s">
        <v>768</v>
      </c>
      <c r="O228" s="818">
        <f t="shared" si="81"/>
        <v>41022</v>
      </c>
      <c r="P228" s="818">
        <v>41025</v>
      </c>
      <c r="Q228" s="819" t="s">
        <v>1568</v>
      </c>
      <c r="R228" s="870">
        <v>10</v>
      </c>
      <c r="S228" s="263">
        <v>27405</v>
      </c>
      <c r="T228" s="8">
        <f t="shared" si="93"/>
        <v>274050</v>
      </c>
      <c r="U228" s="460"/>
      <c r="V228" s="820"/>
      <c r="W228" s="848"/>
      <c r="X228" s="848"/>
      <c r="Y228" s="8">
        <f t="shared" si="94"/>
        <v>0</v>
      </c>
    </row>
    <row r="229" spans="1:25">
      <c r="A229" s="843">
        <f t="shared" si="88"/>
        <v>31</v>
      </c>
      <c r="B229" s="305" t="s">
        <v>1486</v>
      </c>
      <c r="C229" s="872">
        <f>T229</f>
        <v>4185000</v>
      </c>
      <c r="D229" s="805">
        <f t="shared" ref="D229:H238" si="97">IF($J$371&lt;&gt;0,D$371/$J$371*$J229,0)</f>
        <v>79298.011162644441</v>
      </c>
      <c r="E229" s="805">
        <f t="shared" si="97"/>
        <v>25927.10871786809</v>
      </c>
      <c r="F229" s="805">
        <f t="shared" si="97"/>
        <v>48203.757566229069</v>
      </c>
      <c r="G229" s="805">
        <f t="shared" si="97"/>
        <v>35865.891046301389</v>
      </c>
      <c r="H229" s="805">
        <f t="shared" si="97"/>
        <v>0</v>
      </c>
      <c r="I229" s="844">
        <f t="shared" si="80"/>
        <v>4374295</v>
      </c>
      <c r="J229" s="805">
        <v>150</v>
      </c>
      <c r="K229" s="805">
        <f t="shared" si="92"/>
        <v>29161.966666666667</v>
      </c>
      <c r="L229" s="706"/>
      <c r="M229" s="706"/>
      <c r="N229" s="194" t="s">
        <v>1293</v>
      </c>
      <c r="O229" s="818">
        <f t="shared" si="81"/>
        <v>41022</v>
      </c>
      <c r="P229" s="818">
        <v>41025</v>
      </c>
      <c r="Q229" s="819" t="s">
        <v>1568</v>
      </c>
      <c r="R229" s="312">
        <v>150</v>
      </c>
      <c r="S229" s="260">
        <v>27900</v>
      </c>
      <c r="T229" s="8">
        <f t="shared" si="93"/>
        <v>4185000</v>
      </c>
      <c r="U229" s="460"/>
      <c r="V229" s="820"/>
      <c r="W229" s="848"/>
      <c r="X229" s="848"/>
      <c r="Y229" s="8">
        <f t="shared" si="94"/>
        <v>0</v>
      </c>
    </row>
    <row r="230" spans="1:25">
      <c r="A230" s="843">
        <f t="shared" si="88"/>
        <v>32</v>
      </c>
      <c r="B230" s="305" t="s">
        <v>1487</v>
      </c>
      <c r="C230" s="872">
        <f>T230</f>
        <v>592800</v>
      </c>
      <c r="D230" s="805">
        <f t="shared" si="97"/>
        <v>126876.81786023111</v>
      </c>
      <c r="E230" s="805">
        <f t="shared" si="97"/>
        <v>41483.373948588945</v>
      </c>
      <c r="F230" s="805">
        <f t="shared" si="97"/>
        <v>77126.012105966511</v>
      </c>
      <c r="G230" s="805">
        <f t="shared" si="97"/>
        <v>57385.425674082224</v>
      </c>
      <c r="H230" s="805">
        <f t="shared" si="97"/>
        <v>0</v>
      </c>
      <c r="I230" s="844">
        <f t="shared" si="80"/>
        <v>895672</v>
      </c>
      <c r="J230" s="805">
        <v>240</v>
      </c>
      <c r="K230" s="805">
        <f t="shared" si="92"/>
        <v>3731.9666666666667</v>
      </c>
      <c r="L230" s="856"/>
      <c r="M230" s="706"/>
      <c r="N230" s="194" t="s">
        <v>1406</v>
      </c>
      <c r="O230" s="818">
        <f t="shared" si="81"/>
        <v>41022</v>
      </c>
      <c r="P230" s="818">
        <v>41025</v>
      </c>
      <c r="Q230" s="819" t="s">
        <v>1568</v>
      </c>
      <c r="R230" s="870">
        <v>100</v>
      </c>
      <c r="S230" s="263">
        <v>5928</v>
      </c>
      <c r="T230" s="8">
        <f t="shared" si="93"/>
        <v>592800</v>
      </c>
      <c r="U230" s="460"/>
      <c r="V230" s="820"/>
      <c r="W230" s="848"/>
      <c r="X230" s="848"/>
      <c r="Y230" s="8">
        <f t="shared" si="94"/>
        <v>0</v>
      </c>
    </row>
    <row r="231" spans="1:25">
      <c r="A231" s="843">
        <f t="shared" si="88"/>
        <v>33</v>
      </c>
      <c r="B231" s="305" t="s">
        <v>1114</v>
      </c>
      <c r="C231" s="872">
        <f t="shared" ref="C231:C248" si="98">T231</f>
        <v>274050</v>
      </c>
      <c r="D231" s="805">
        <f t="shared" si="97"/>
        <v>2165364.3581479443</v>
      </c>
      <c r="E231" s="805">
        <f t="shared" si="97"/>
        <v>707982.91538925131</v>
      </c>
      <c r="F231" s="805">
        <f t="shared" si="97"/>
        <v>1316283.9399418284</v>
      </c>
      <c r="G231" s="805">
        <f t="shared" si="97"/>
        <v>979377.93150433665</v>
      </c>
      <c r="H231" s="805">
        <f t="shared" si="97"/>
        <v>0</v>
      </c>
      <c r="I231" s="844">
        <f t="shared" si="80"/>
        <v>5443059</v>
      </c>
      <c r="J231" s="805">
        <v>4096</v>
      </c>
      <c r="K231" s="805">
        <f t="shared" si="92"/>
        <v>1328.871826171875</v>
      </c>
      <c r="L231" s="706"/>
      <c r="M231" s="706"/>
      <c r="N231" s="194" t="s">
        <v>768</v>
      </c>
      <c r="O231" s="818">
        <f t="shared" si="81"/>
        <v>41022</v>
      </c>
      <c r="P231" s="818">
        <v>41025</v>
      </c>
      <c r="Q231" s="819" t="s">
        <v>1568</v>
      </c>
      <c r="R231" s="312">
        <v>10</v>
      </c>
      <c r="S231" s="263">
        <v>27405</v>
      </c>
      <c r="T231" s="8">
        <f t="shared" si="93"/>
        <v>274050</v>
      </c>
      <c r="U231" s="460"/>
      <c r="V231" s="820"/>
      <c r="W231" s="848"/>
      <c r="X231" s="848"/>
      <c r="Y231" s="8">
        <f t="shared" si="94"/>
        <v>0</v>
      </c>
    </row>
    <row r="232" spans="1:25">
      <c r="A232" s="843">
        <f>IF(B232&lt;&gt;"",A231+1,"")</f>
        <v>34</v>
      </c>
      <c r="B232" s="305" t="s">
        <v>1537</v>
      </c>
      <c r="C232" s="872">
        <f t="shared" si="98"/>
        <v>3593750</v>
      </c>
      <c r="D232" s="805">
        <f t="shared" si="97"/>
        <v>132163.35193774075</v>
      </c>
      <c r="E232" s="805">
        <f t="shared" si="97"/>
        <v>43211.847863113486</v>
      </c>
      <c r="F232" s="805">
        <f t="shared" si="97"/>
        <v>80339.595943715118</v>
      </c>
      <c r="G232" s="805">
        <f t="shared" si="97"/>
        <v>59776.485077168982</v>
      </c>
      <c r="H232" s="805">
        <f t="shared" si="97"/>
        <v>0</v>
      </c>
      <c r="I232" s="844">
        <f t="shared" si="80"/>
        <v>3909241</v>
      </c>
      <c r="J232" s="805">
        <v>250</v>
      </c>
      <c r="K232" s="805">
        <f t="shared" si="92"/>
        <v>15636.964</v>
      </c>
      <c r="L232" s="706"/>
      <c r="M232" s="706"/>
      <c r="N232" s="194" t="s">
        <v>1269</v>
      </c>
      <c r="O232" s="818">
        <f t="shared" si="81"/>
        <v>41022</v>
      </c>
      <c r="P232" s="818">
        <v>41025</v>
      </c>
      <c r="Q232" s="819" t="s">
        <v>1012</v>
      </c>
      <c r="R232" s="870">
        <v>250</v>
      </c>
      <c r="S232" s="263">
        <v>14375</v>
      </c>
      <c r="T232" s="8">
        <f t="shared" si="93"/>
        <v>3593750</v>
      </c>
      <c r="U232" s="460"/>
      <c r="V232" s="820"/>
      <c r="W232" s="848"/>
      <c r="X232" s="848"/>
      <c r="Y232" s="8">
        <f t="shared" si="94"/>
        <v>0</v>
      </c>
    </row>
    <row r="233" spans="1:25">
      <c r="A233" s="843">
        <f t="shared" si="88"/>
        <v>35</v>
      </c>
      <c r="B233" s="305" t="s">
        <v>1498</v>
      </c>
      <c r="C233" s="872">
        <f t="shared" si="98"/>
        <v>5062100</v>
      </c>
      <c r="D233" s="805">
        <f t="shared" si="97"/>
        <v>237894.03348793334</v>
      </c>
      <c r="E233" s="805">
        <f t="shared" si="97"/>
        <v>77781.32615360427</v>
      </c>
      <c r="F233" s="805">
        <f t="shared" si="97"/>
        <v>144611.27269868719</v>
      </c>
      <c r="G233" s="805">
        <f t="shared" si="97"/>
        <v>107597.67313890417</v>
      </c>
      <c r="H233" s="805">
        <f t="shared" si="97"/>
        <v>0</v>
      </c>
      <c r="I233" s="844">
        <f t="shared" si="80"/>
        <v>5629984</v>
      </c>
      <c r="J233" s="805">
        <v>450</v>
      </c>
      <c r="K233" s="805">
        <f t="shared" si="92"/>
        <v>12511.075555555555</v>
      </c>
      <c r="L233" s="706"/>
      <c r="M233" s="706"/>
      <c r="N233" s="194" t="s">
        <v>1285</v>
      </c>
      <c r="O233" s="818">
        <f t="shared" si="81"/>
        <v>41022</v>
      </c>
      <c r="P233" s="818">
        <v>41025</v>
      </c>
      <c r="Q233" s="819" t="s">
        <v>1012</v>
      </c>
      <c r="R233" s="312">
        <v>454</v>
      </c>
      <c r="S233" s="263">
        <v>11150</v>
      </c>
      <c r="T233" s="8">
        <f t="shared" si="93"/>
        <v>5062100</v>
      </c>
      <c r="U233" s="460"/>
      <c r="V233" s="820"/>
      <c r="W233" s="848"/>
      <c r="X233" s="848"/>
      <c r="Y233" s="8">
        <f t="shared" si="94"/>
        <v>0</v>
      </c>
    </row>
    <row r="234" spans="1:25">
      <c r="A234" s="843">
        <f t="shared" si="88"/>
        <v>36</v>
      </c>
      <c r="B234" s="305" t="s">
        <v>1512</v>
      </c>
      <c r="C234" s="872">
        <f t="shared" si="98"/>
        <v>4479840</v>
      </c>
      <c r="D234" s="805">
        <f t="shared" si="97"/>
        <v>174455.62455781779</v>
      </c>
      <c r="E234" s="805">
        <f t="shared" si="97"/>
        <v>57039.639179309801</v>
      </c>
      <c r="F234" s="805">
        <f t="shared" si="97"/>
        <v>106048.26664570394</v>
      </c>
      <c r="G234" s="805">
        <f t="shared" si="97"/>
        <v>78904.960301863059</v>
      </c>
      <c r="H234" s="805">
        <f t="shared" si="97"/>
        <v>0</v>
      </c>
      <c r="I234" s="844">
        <f t="shared" si="80"/>
        <v>4896288</v>
      </c>
      <c r="J234" s="805">
        <v>330</v>
      </c>
      <c r="K234" s="805">
        <f t="shared" si="92"/>
        <v>14837.236363636364</v>
      </c>
      <c r="L234" s="706"/>
      <c r="M234" s="706"/>
      <c r="N234" s="305" t="s">
        <v>1371</v>
      </c>
      <c r="O234" s="818">
        <f t="shared" si="81"/>
        <v>41022</v>
      </c>
      <c r="P234" s="818">
        <v>41025</v>
      </c>
      <c r="Q234" s="819" t="s">
        <v>1012</v>
      </c>
      <c r="R234" s="312">
        <v>340</v>
      </c>
      <c r="S234" s="260">
        <v>13176</v>
      </c>
      <c r="T234" s="8">
        <f t="shared" si="93"/>
        <v>4479840</v>
      </c>
      <c r="U234" s="460"/>
      <c r="V234" s="820"/>
      <c r="W234" s="848"/>
      <c r="X234" s="848"/>
      <c r="Y234" s="8">
        <f t="shared" si="94"/>
        <v>0</v>
      </c>
    </row>
    <row r="235" spans="1:25">
      <c r="A235" s="843">
        <f t="shared" si="88"/>
        <v>37</v>
      </c>
      <c r="B235" s="305" t="s">
        <v>1528</v>
      </c>
      <c r="C235" s="872">
        <f t="shared" si="98"/>
        <v>3196156</v>
      </c>
      <c r="D235" s="805">
        <f t="shared" si="97"/>
        <v>116303.74970521186</v>
      </c>
      <c r="E235" s="805">
        <f t="shared" si="97"/>
        <v>38026.426119539865</v>
      </c>
      <c r="F235" s="805">
        <f t="shared" si="97"/>
        <v>70698.844430469297</v>
      </c>
      <c r="G235" s="805">
        <f t="shared" si="97"/>
        <v>52603.306867908708</v>
      </c>
      <c r="H235" s="805">
        <f t="shared" si="97"/>
        <v>0</v>
      </c>
      <c r="I235" s="844">
        <f t="shared" si="80"/>
        <v>3473788</v>
      </c>
      <c r="J235" s="805">
        <v>220</v>
      </c>
      <c r="K235" s="805">
        <f t="shared" si="92"/>
        <v>15789.945454545454</v>
      </c>
      <c r="L235" s="706"/>
      <c r="M235" s="706"/>
      <c r="N235" s="194" t="s">
        <v>1393</v>
      </c>
      <c r="O235" s="818">
        <f t="shared" si="81"/>
        <v>41022</v>
      </c>
      <c r="P235" s="818">
        <v>41025</v>
      </c>
      <c r="Q235" s="819" t="s">
        <v>1012</v>
      </c>
      <c r="R235" s="312">
        <v>244</v>
      </c>
      <c r="S235" s="263">
        <v>13099</v>
      </c>
      <c r="T235" s="8">
        <f t="shared" si="93"/>
        <v>3196156</v>
      </c>
      <c r="U235" s="460"/>
      <c r="V235" s="820"/>
      <c r="W235" s="848"/>
      <c r="X235" s="848"/>
      <c r="Y235" s="8">
        <f t="shared" si="94"/>
        <v>0</v>
      </c>
    </row>
    <row r="236" spans="1:25">
      <c r="A236" s="843">
        <f t="shared" si="88"/>
        <v>38</v>
      </c>
      <c r="B236" s="305" t="s">
        <v>1540</v>
      </c>
      <c r="C236" s="872">
        <f t="shared" si="98"/>
        <v>8374000</v>
      </c>
      <c r="D236" s="805">
        <f t="shared" si="97"/>
        <v>256925.55616696802</v>
      </c>
      <c r="E236" s="805">
        <f t="shared" si="97"/>
        <v>84003.832245892612</v>
      </c>
      <c r="F236" s="805">
        <f t="shared" si="97"/>
        <v>156180.17451458218</v>
      </c>
      <c r="G236" s="805">
        <f t="shared" si="97"/>
        <v>116205.48699001651</v>
      </c>
      <c r="H236" s="805">
        <f t="shared" si="97"/>
        <v>0</v>
      </c>
      <c r="I236" s="844">
        <f t="shared" si="80"/>
        <v>8987315</v>
      </c>
      <c r="J236" s="805">
        <v>486</v>
      </c>
      <c r="K236" s="805">
        <f t="shared" si="92"/>
        <v>18492.41769547325</v>
      </c>
      <c r="L236" s="706"/>
      <c r="M236" s="706"/>
      <c r="N236" s="194" t="s">
        <v>1449</v>
      </c>
      <c r="O236" s="818">
        <f t="shared" si="81"/>
        <v>41022</v>
      </c>
      <c r="P236" s="818">
        <v>41025</v>
      </c>
      <c r="Q236" s="819" t="s">
        <v>1012</v>
      </c>
      <c r="R236" s="870">
        <v>500</v>
      </c>
      <c r="S236" s="260">
        <v>16748</v>
      </c>
      <c r="T236" s="8">
        <f t="shared" si="93"/>
        <v>8374000</v>
      </c>
      <c r="U236" s="460"/>
      <c r="V236" s="820"/>
      <c r="W236" s="848"/>
      <c r="X236" s="848"/>
      <c r="Y236" s="8">
        <f t="shared" si="94"/>
        <v>0</v>
      </c>
    </row>
    <row r="237" spans="1:25">
      <c r="A237" s="843">
        <f t="shared" si="88"/>
        <v>39</v>
      </c>
      <c r="B237" s="305" t="s">
        <v>1515</v>
      </c>
      <c r="C237" s="872">
        <f t="shared" si="98"/>
        <v>5757000</v>
      </c>
      <c r="D237" s="805">
        <f t="shared" si="97"/>
        <v>206703.48243062652</v>
      </c>
      <c r="E237" s="805">
        <f t="shared" si="97"/>
        <v>67583.330057909494</v>
      </c>
      <c r="F237" s="805">
        <f t="shared" si="97"/>
        <v>125651.12805597043</v>
      </c>
      <c r="G237" s="805">
        <f t="shared" si="97"/>
        <v>93490.422660692289</v>
      </c>
      <c r="H237" s="805">
        <f t="shared" si="97"/>
        <v>0</v>
      </c>
      <c r="I237" s="844">
        <f t="shared" si="80"/>
        <v>6250428</v>
      </c>
      <c r="J237" s="805">
        <v>391</v>
      </c>
      <c r="K237" s="805">
        <f t="shared" si="92"/>
        <v>15985.74936061381</v>
      </c>
      <c r="L237" s="706"/>
      <c r="M237" s="706"/>
      <c r="N237" s="194" t="s">
        <v>1331</v>
      </c>
      <c r="O237" s="818">
        <f t="shared" si="81"/>
        <v>41022</v>
      </c>
      <c r="P237" s="818">
        <v>41025</v>
      </c>
      <c r="Q237" s="819" t="s">
        <v>1012</v>
      </c>
      <c r="R237" s="312">
        <v>250</v>
      </c>
      <c r="S237" s="260">
        <v>23028</v>
      </c>
      <c r="T237" s="8">
        <f t="shared" si="93"/>
        <v>5757000</v>
      </c>
      <c r="U237" s="460"/>
      <c r="V237" s="820"/>
      <c r="W237" s="848"/>
      <c r="X237" s="848"/>
      <c r="Y237" s="8">
        <f t="shared" si="94"/>
        <v>0</v>
      </c>
    </row>
    <row r="238" spans="1:25">
      <c r="A238" s="843">
        <f t="shared" si="88"/>
        <v>40</v>
      </c>
      <c r="B238" s="305" t="s">
        <v>1534</v>
      </c>
      <c r="C238" s="872">
        <f t="shared" si="98"/>
        <v>8156130</v>
      </c>
      <c r="D238" s="805">
        <f t="shared" si="97"/>
        <v>179213.50522757645</v>
      </c>
      <c r="E238" s="805">
        <f t="shared" si="97"/>
        <v>58595.265702381883</v>
      </c>
      <c r="F238" s="805">
        <f t="shared" si="97"/>
        <v>108940.49209967769</v>
      </c>
      <c r="G238" s="805">
        <f t="shared" si="97"/>
        <v>81056.91376464114</v>
      </c>
      <c r="H238" s="805">
        <f t="shared" si="97"/>
        <v>0</v>
      </c>
      <c r="I238" s="844">
        <f t="shared" si="80"/>
        <v>8583936</v>
      </c>
      <c r="J238" s="805">
        <v>339</v>
      </c>
      <c r="K238" s="805">
        <f t="shared" si="92"/>
        <v>25321.345132743361</v>
      </c>
      <c r="L238" s="706"/>
      <c r="M238" s="706"/>
      <c r="N238" s="194" t="s">
        <v>1447</v>
      </c>
      <c r="O238" s="818">
        <f t="shared" si="81"/>
        <v>41022</v>
      </c>
      <c r="P238" s="818">
        <v>41025</v>
      </c>
      <c r="Q238" s="819" t="s">
        <v>1012</v>
      </c>
      <c r="R238" s="8">
        <v>349</v>
      </c>
      <c r="S238" s="301">
        <v>23370</v>
      </c>
      <c r="T238" s="8">
        <f t="shared" si="93"/>
        <v>8156130</v>
      </c>
      <c r="U238" s="460"/>
      <c r="V238" s="820"/>
      <c r="W238" s="848"/>
      <c r="X238" s="848"/>
      <c r="Y238" s="8">
        <f t="shared" si="94"/>
        <v>0</v>
      </c>
    </row>
    <row r="239" spans="1:25">
      <c r="A239" s="843">
        <f t="shared" si="88"/>
        <v>41</v>
      </c>
      <c r="B239" s="305" t="s">
        <v>1518</v>
      </c>
      <c r="C239" s="872">
        <f t="shared" si="98"/>
        <v>6486252</v>
      </c>
      <c r="D239" s="805">
        <f t="shared" ref="D239:H248" si="99">IF($J$371&lt;&gt;0,D$371/$J$371*$J239,0)</f>
        <v>193487.14723685244</v>
      </c>
      <c r="E239" s="805">
        <f t="shared" si="99"/>
        <v>63262.145271598143</v>
      </c>
      <c r="F239" s="805">
        <f t="shared" si="99"/>
        <v>117617.16846159892</v>
      </c>
      <c r="G239" s="805">
        <f t="shared" si="99"/>
        <v>87512.774152975398</v>
      </c>
      <c r="H239" s="805">
        <f t="shared" si="99"/>
        <v>0</v>
      </c>
      <c r="I239" s="844">
        <f t="shared" si="80"/>
        <v>6948131</v>
      </c>
      <c r="J239" s="805">
        <v>366</v>
      </c>
      <c r="K239" s="805">
        <f t="shared" si="92"/>
        <v>18983.964480874318</v>
      </c>
      <c r="L239" s="706"/>
      <c r="M239" s="706"/>
      <c r="N239" s="194" t="s">
        <v>1415</v>
      </c>
      <c r="O239" s="818">
        <f t="shared" si="81"/>
        <v>41022</v>
      </c>
      <c r="P239" s="818">
        <v>41025</v>
      </c>
      <c r="Q239" s="819" t="s">
        <v>1012</v>
      </c>
      <c r="R239" s="312">
        <f>J239</f>
        <v>366</v>
      </c>
      <c r="S239" s="850">
        <v>17722</v>
      </c>
      <c r="T239" s="8">
        <f t="shared" si="93"/>
        <v>6486252</v>
      </c>
      <c r="U239" s="460"/>
      <c r="V239" s="820"/>
      <c r="W239" s="848"/>
      <c r="X239" s="848"/>
      <c r="Y239" s="8">
        <f t="shared" si="94"/>
        <v>0</v>
      </c>
    </row>
    <row r="240" spans="1:25">
      <c r="A240" s="843">
        <f t="shared" si="88"/>
        <v>42</v>
      </c>
      <c r="B240" s="305" t="s">
        <v>1525</v>
      </c>
      <c r="C240" s="872">
        <f t="shared" si="98"/>
        <v>3030181</v>
      </c>
      <c r="D240" s="805">
        <f t="shared" si="99"/>
        <v>140093.15305400518</v>
      </c>
      <c r="E240" s="805">
        <f t="shared" si="99"/>
        <v>45804.558734900289</v>
      </c>
      <c r="F240" s="805">
        <f t="shared" si="99"/>
        <v>85159.971700338021</v>
      </c>
      <c r="G240" s="805">
        <f t="shared" si="99"/>
        <v>63363.074181799122</v>
      </c>
      <c r="H240" s="805">
        <f t="shared" si="99"/>
        <v>0</v>
      </c>
      <c r="I240" s="844">
        <f t="shared" si="80"/>
        <v>3364602</v>
      </c>
      <c r="J240" s="805">
        <v>265</v>
      </c>
      <c r="K240" s="805">
        <f t="shared" si="92"/>
        <v>12696.611320754717</v>
      </c>
      <c r="L240" s="706"/>
      <c r="M240" s="706"/>
      <c r="N240" s="194" t="s">
        <v>792</v>
      </c>
      <c r="O240" s="818">
        <f t="shared" si="81"/>
        <v>41022</v>
      </c>
      <c r="P240" s="818">
        <v>41025</v>
      </c>
      <c r="Q240" s="819" t="s">
        <v>1012</v>
      </c>
      <c r="R240" s="312">
        <v>290</v>
      </c>
      <c r="S240" s="263">
        <v>10448.9</v>
      </c>
      <c r="T240" s="8">
        <f t="shared" si="93"/>
        <v>3030181</v>
      </c>
      <c r="U240" s="460"/>
      <c r="V240" s="820"/>
      <c r="W240" s="848"/>
      <c r="X240" s="848"/>
      <c r="Y240" s="8">
        <f t="shared" si="94"/>
        <v>0</v>
      </c>
    </row>
    <row r="241" spans="1:25">
      <c r="A241" s="843">
        <f t="shared" si="88"/>
        <v>43</v>
      </c>
      <c r="B241" s="305" t="s">
        <v>1526</v>
      </c>
      <c r="C241" s="872">
        <f t="shared" si="98"/>
        <v>9271144.6555639673</v>
      </c>
      <c r="D241" s="805">
        <f t="shared" si="99"/>
        <v>243180.56756544297</v>
      </c>
      <c r="E241" s="805">
        <f t="shared" si="99"/>
        <v>79509.80006812881</v>
      </c>
      <c r="F241" s="805">
        <f t="shared" si="99"/>
        <v>147824.85653643581</v>
      </c>
      <c r="G241" s="805">
        <f t="shared" si="99"/>
        <v>109988.73254199093</v>
      </c>
      <c r="H241" s="805">
        <f t="shared" si="99"/>
        <v>0</v>
      </c>
      <c r="I241" s="844">
        <f t="shared" si="80"/>
        <v>9851649</v>
      </c>
      <c r="J241" s="805">
        <v>460</v>
      </c>
      <c r="K241" s="805">
        <f t="shared" si="92"/>
        <v>21416.628260869566</v>
      </c>
      <c r="L241" s="706"/>
      <c r="M241" s="706"/>
      <c r="N241" s="191" t="s">
        <v>1373</v>
      </c>
      <c r="O241" s="818">
        <f t="shared" si="81"/>
        <v>41022</v>
      </c>
      <c r="P241" s="818">
        <v>41025</v>
      </c>
      <c r="Q241" s="819" t="s">
        <v>1012</v>
      </c>
      <c r="R241" s="312">
        <v>465</v>
      </c>
      <c r="S241" s="263">
        <v>19937.945495836488</v>
      </c>
      <c r="T241" s="8">
        <f t="shared" si="93"/>
        <v>9271144.6555639673</v>
      </c>
      <c r="U241" s="460"/>
      <c r="V241" s="820"/>
      <c r="W241" s="848"/>
      <c r="X241" s="848"/>
      <c r="Y241" s="8">
        <f t="shared" si="94"/>
        <v>0</v>
      </c>
    </row>
    <row r="242" spans="1:25">
      <c r="A242" s="843">
        <f t="shared" si="88"/>
        <v>44</v>
      </c>
      <c r="B242" s="305" t="s">
        <v>1548</v>
      </c>
      <c r="C242" s="872">
        <f t="shared" si="98"/>
        <v>4668250</v>
      </c>
      <c r="D242" s="805">
        <f t="shared" si="99"/>
        <v>132163.35193774075</v>
      </c>
      <c r="E242" s="805">
        <f t="shared" si="99"/>
        <v>43211.847863113486</v>
      </c>
      <c r="F242" s="805">
        <f t="shared" si="99"/>
        <v>80339.595943715118</v>
      </c>
      <c r="G242" s="805">
        <f t="shared" si="99"/>
        <v>59776.485077168982</v>
      </c>
      <c r="H242" s="805">
        <f t="shared" si="99"/>
        <v>0</v>
      </c>
      <c r="I242" s="844">
        <f t="shared" si="80"/>
        <v>4983741</v>
      </c>
      <c r="J242" s="805">
        <v>250</v>
      </c>
      <c r="K242" s="805">
        <f t="shared" si="92"/>
        <v>19934.964</v>
      </c>
      <c r="L242" s="706"/>
      <c r="M242" s="706"/>
      <c r="N242" s="194" t="s">
        <v>1332</v>
      </c>
      <c r="O242" s="818">
        <f t="shared" si="81"/>
        <v>41025</v>
      </c>
      <c r="P242" s="818">
        <v>41028</v>
      </c>
      <c r="Q242" s="819" t="s">
        <v>1570</v>
      </c>
      <c r="R242" s="312">
        <v>250</v>
      </c>
      <c r="S242" s="263">
        <v>18673</v>
      </c>
      <c r="T242" s="8">
        <f t="shared" si="93"/>
        <v>4668250</v>
      </c>
      <c r="U242" s="460"/>
      <c r="V242" s="820"/>
      <c r="W242" s="848"/>
      <c r="X242" s="848"/>
      <c r="Y242" s="8">
        <f t="shared" si="94"/>
        <v>0</v>
      </c>
    </row>
    <row r="243" spans="1:25">
      <c r="A243" s="843">
        <f t="shared" si="88"/>
        <v>45</v>
      </c>
      <c r="B243" s="305" t="s">
        <v>1517</v>
      </c>
      <c r="C243" s="872">
        <f t="shared" si="98"/>
        <v>4286100</v>
      </c>
      <c r="D243" s="805">
        <f t="shared" si="99"/>
        <v>237894.03348793334</v>
      </c>
      <c r="E243" s="805">
        <f t="shared" si="99"/>
        <v>77781.32615360427</v>
      </c>
      <c r="F243" s="805">
        <f t="shared" si="99"/>
        <v>144611.27269868719</v>
      </c>
      <c r="G243" s="805">
        <f t="shared" si="99"/>
        <v>107597.67313890417</v>
      </c>
      <c r="H243" s="805">
        <f t="shared" si="99"/>
        <v>0</v>
      </c>
      <c r="I243" s="844">
        <f t="shared" si="80"/>
        <v>4853984</v>
      </c>
      <c r="J243" s="805">
        <v>450</v>
      </c>
      <c r="K243" s="805">
        <f t="shared" si="92"/>
        <v>10786.631111111112</v>
      </c>
      <c r="L243" s="706"/>
      <c r="M243" s="706"/>
      <c r="N243" s="194" t="s">
        <v>737</v>
      </c>
      <c r="O243" s="818">
        <f t="shared" si="81"/>
        <v>41025</v>
      </c>
      <c r="P243" s="818">
        <v>41028</v>
      </c>
      <c r="Q243" s="819" t="s">
        <v>1570</v>
      </c>
      <c r="R243" s="312">
        <v>455</v>
      </c>
      <c r="S243" s="263">
        <v>9420</v>
      </c>
      <c r="T243" s="8">
        <f t="shared" si="93"/>
        <v>4286100</v>
      </c>
      <c r="U243" s="460"/>
      <c r="V243" s="820"/>
      <c r="W243" s="848"/>
      <c r="X243" s="848"/>
      <c r="Y243" s="8">
        <f t="shared" si="94"/>
        <v>0</v>
      </c>
    </row>
    <row r="244" spans="1:25">
      <c r="A244" s="843">
        <f t="shared" si="88"/>
        <v>46</v>
      </c>
      <c r="B244" s="305" t="s">
        <v>1542</v>
      </c>
      <c r="C244" s="872">
        <f t="shared" si="98"/>
        <v>1742700</v>
      </c>
      <c r="D244" s="805">
        <f t="shared" si="99"/>
        <v>95157.613395173335</v>
      </c>
      <c r="E244" s="805">
        <f t="shared" si="99"/>
        <v>31112.530461441707</v>
      </c>
      <c r="F244" s="805">
        <f t="shared" si="99"/>
        <v>57844.509079474883</v>
      </c>
      <c r="G244" s="805">
        <f t="shared" si="99"/>
        <v>43039.06925556167</v>
      </c>
      <c r="H244" s="805">
        <f t="shared" si="99"/>
        <v>0</v>
      </c>
      <c r="I244" s="844">
        <f t="shared" si="80"/>
        <v>1969854</v>
      </c>
      <c r="J244" s="805">
        <v>180</v>
      </c>
      <c r="K244" s="805">
        <f t="shared" si="92"/>
        <v>10943.633333333333</v>
      </c>
      <c r="L244" s="706"/>
      <c r="M244" s="706"/>
      <c r="N244" s="194" t="s">
        <v>737</v>
      </c>
      <c r="O244" s="818">
        <f t="shared" si="81"/>
        <v>41025</v>
      </c>
      <c r="P244" s="818">
        <v>41028</v>
      </c>
      <c r="Q244" s="819" t="s">
        <v>1570</v>
      </c>
      <c r="R244" s="312">
        <v>185</v>
      </c>
      <c r="S244" s="263">
        <v>9420</v>
      </c>
      <c r="T244" s="8">
        <f t="shared" si="93"/>
        <v>1742700</v>
      </c>
      <c r="U244" s="460"/>
      <c r="V244" s="820"/>
      <c r="W244" s="848"/>
      <c r="X244" s="848"/>
      <c r="Y244" s="8">
        <f t="shared" si="94"/>
        <v>0</v>
      </c>
    </row>
    <row r="245" spans="1:25">
      <c r="A245" s="843">
        <f t="shared" si="88"/>
        <v>47</v>
      </c>
      <c r="B245" s="305" t="s">
        <v>1517</v>
      </c>
      <c r="C245" s="872">
        <f t="shared" si="98"/>
        <v>9471225</v>
      </c>
      <c r="D245" s="805">
        <f t="shared" si="99"/>
        <v>464686.34541309642</v>
      </c>
      <c r="E245" s="805">
        <f t="shared" si="99"/>
        <v>151932.85708670699</v>
      </c>
      <c r="F245" s="805">
        <f t="shared" si="99"/>
        <v>282474.01933810231</v>
      </c>
      <c r="G245" s="805">
        <f t="shared" si="99"/>
        <v>210174.12153132615</v>
      </c>
      <c r="H245" s="805">
        <f t="shared" si="99"/>
        <v>0</v>
      </c>
      <c r="I245" s="844">
        <f t="shared" si="80"/>
        <v>10580492</v>
      </c>
      <c r="J245" s="805">
        <v>879</v>
      </c>
      <c r="K245" s="805">
        <f t="shared" si="92"/>
        <v>12036.96473265074</v>
      </c>
      <c r="L245" s="706"/>
      <c r="M245" s="706"/>
      <c r="N245" s="194" t="s">
        <v>1301</v>
      </c>
      <c r="O245" s="818">
        <f t="shared" si="81"/>
        <v>41025</v>
      </c>
      <c r="P245" s="818">
        <v>41028</v>
      </c>
      <c r="Q245" s="819" t="s">
        <v>1570</v>
      </c>
      <c r="R245" s="312">
        <f t="shared" ref="R245:R246" si="100">J245</f>
        <v>879</v>
      </c>
      <c r="S245" s="263">
        <v>10775</v>
      </c>
      <c r="T245" s="8">
        <f t="shared" si="93"/>
        <v>9471225</v>
      </c>
      <c r="U245" s="460"/>
      <c r="V245" s="820"/>
      <c r="W245" s="848"/>
      <c r="X245" s="848"/>
      <c r="Y245" s="8">
        <f t="shared" si="94"/>
        <v>0</v>
      </c>
    </row>
    <row r="246" spans="1:25">
      <c r="A246" s="843">
        <f t="shared" si="88"/>
        <v>48</v>
      </c>
      <c r="B246" s="305" t="s">
        <v>1544</v>
      </c>
      <c r="C246" s="872">
        <f t="shared" si="98"/>
        <v>5452150</v>
      </c>
      <c r="D246" s="805">
        <f t="shared" si="99"/>
        <v>267498.62432198727</v>
      </c>
      <c r="E246" s="805">
        <f t="shared" si="99"/>
        <v>87460.780074941693</v>
      </c>
      <c r="F246" s="805">
        <f t="shared" si="99"/>
        <v>162607.34219007939</v>
      </c>
      <c r="G246" s="805">
        <f t="shared" si="99"/>
        <v>120987.60579619002</v>
      </c>
      <c r="H246" s="805">
        <f t="shared" si="99"/>
        <v>0</v>
      </c>
      <c r="I246" s="844">
        <f t="shared" si="80"/>
        <v>6090704</v>
      </c>
      <c r="J246" s="805">
        <v>506</v>
      </c>
      <c r="K246" s="805">
        <f t="shared" si="92"/>
        <v>12036.96442687747</v>
      </c>
      <c r="L246" s="706"/>
      <c r="M246" s="706"/>
      <c r="N246" s="194" t="s">
        <v>1301</v>
      </c>
      <c r="O246" s="818">
        <f t="shared" si="81"/>
        <v>41025</v>
      </c>
      <c r="P246" s="818">
        <v>41028</v>
      </c>
      <c r="Q246" s="819" t="s">
        <v>1570</v>
      </c>
      <c r="R246" s="312">
        <f t="shared" si="100"/>
        <v>506</v>
      </c>
      <c r="S246" s="263">
        <v>10775</v>
      </c>
      <c r="T246" s="8">
        <f t="shared" si="93"/>
        <v>5452150</v>
      </c>
      <c r="U246" s="460"/>
      <c r="V246" s="820"/>
      <c r="W246" s="848"/>
      <c r="X246" s="848"/>
      <c r="Y246" s="8">
        <f t="shared" si="94"/>
        <v>0</v>
      </c>
    </row>
    <row r="247" spans="1:25">
      <c r="A247" s="843">
        <f t="shared" si="88"/>
        <v>49</v>
      </c>
      <c r="B247" s="305" t="s">
        <v>1545</v>
      </c>
      <c r="C247" s="872">
        <f t="shared" si="98"/>
        <v>9133258.2698412687</v>
      </c>
      <c r="D247" s="805">
        <f t="shared" si="99"/>
        <v>419222.15234651364</v>
      </c>
      <c r="E247" s="805">
        <f t="shared" si="99"/>
        <v>137067.98142179596</v>
      </c>
      <c r="F247" s="805">
        <f t="shared" si="99"/>
        <v>254837.19833346433</v>
      </c>
      <c r="G247" s="805">
        <f t="shared" si="99"/>
        <v>189611.01066478001</v>
      </c>
      <c r="H247" s="805">
        <f t="shared" si="99"/>
        <v>0</v>
      </c>
      <c r="I247" s="844">
        <f t="shared" si="80"/>
        <v>10133997</v>
      </c>
      <c r="J247" s="805">
        <v>793</v>
      </c>
      <c r="K247" s="805">
        <f t="shared" si="92"/>
        <v>12779.315258511981</v>
      </c>
      <c r="L247" s="706"/>
      <c r="M247" s="706"/>
      <c r="N247" s="305" t="s">
        <v>1370</v>
      </c>
      <c r="O247" s="818">
        <f t="shared" si="81"/>
        <v>41025</v>
      </c>
      <c r="P247" s="818">
        <v>41028</v>
      </c>
      <c r="Q247" s="819" t="s">
        <v>1570</v>
      </c>
      <c r="R247" s="312">
        <v>803</v>
      </c>
      <c r="S247" s="263">
        <v>11373.920634920634</v>
      </c>
      <c r="T247" s="8">
        <f t="shared" si="93"/>
        <v>9133258.2698412687</v>
      </c>
      <c r="U247" s="460"/>
      <c r="V247" s="820"/>
      <c r="W247" s="848"/>
      <c r="X247" s="848"/>
      <c r="Y247" s="8">
        <f t="shared" si="94"/>
        <v>0</v>
      </c>
    </row>
    <row r="248" spans="1:25">
      <c r="A248" s="843">
        <f t="shared" si="88"/>
        <v>50</v>
      </c>
      <c r="B248" s="305" t="s">
        <v>1546</v>
      </c>
      <c r="C248" s="872">
        <f t="shared" si="98"/>
        <v>12936034.954591321</v>
      </c>
      <c r="D248" s="805">
        <f t="shared" si="99"/>
        <v>454641.93066582817</v>
      </c>
      <c r="E248" s="805">
        <f t="shared" si="99"/>
        <v>148648.75664911038</v>
      </c>
      <c r="F248" s="805">
        <f t="shared" si="99"/>
        <v>276368.21004638</v>
      </c>
      <c r="G248" s="805">
        <f t="shared" si="99"/>
        <v>205631.1086654613</v>
      </c>
      <c r="H248" s="805">
        <f t="shared" si="99"/>
        <v>0</v>
      </c>
      <c r="I248" s="844">
        <f t="shared" si="80"/>
        <v>14021325</v>
      </c>
      <c r="J248" s="805">
        <v>860</v>
      </c>
      <c r="K248" s="805">
        <f t="shared" si="92"/>
        <v>16303.866279069767</v>
      </c>
      <c r="L248" s="706"/>
      <c r="M248" s="706"/>
      <c r="N248" s="194" t="s">
        <v>1307</v>
      </c>
      <c r="O248" s="818">
        <f t="shared" si="81"/>
        <v>41025</v>
      </c>
      <c r="P248" s="818">
        <v>41028</v>
      </c>
      <c r="Q248" s="819" t="s">
        <v>1570</v>
      </c>
      <c r="R248" s="312">
        <f>J248</f>
        <v>860</v>
      </c>
      <c r="S248" s="263">
        <v>15041.901109989909</v>
      </c>
      <c r="T248" s="8">
        <f t="shared" si="93"/>
        <v>12936034.954591321</v>
      </c>
      <c r="U248" s="460"/>
      <c r="V248" s="820"/>
      <c r="W248" s="848"/>
      <c r="X248" s="848"/>
      <c r="Y248" s="8">
        <f t="shared" si="94"/>
        <v>0</v>
      </c>
    </row>
    <row r="249" spans="1:25">
      <c r="A249" s="843">
        <f t="shared" si="88"/>
        <v>51</v>
      </c>
      <c r="B249" s="305" t="s">
        <v>1547</v>
      </c>
      <c r="C249" s="872">
        <f t="shared" ref="C249:C267" si="101">T249</f>
        <v>3693144</v>
      </c>
      <c r="D249" s="805">
        <f t="shared" ref="D249:H258" si="102">IF($J$371&lt;&gt;0,D$371/$J$371*$J249,0)</f>
        <v>188200.61315934281</v>
      </c>
      <c r="E249" s="805">
        <f t="shared" si="102"/>
        <v>61533.671357073603</v>
      </c>
      <c r="F249" s="805">
        <f t="shared" si="102"/>
        <v>114403.58462385031</v>
      </c>
      <c r="G249" s="805">
        <f t="shared" si="102"/>
        <v>85121.714749888633</v>
      </c>
      <c r="H249" s="805">
        <f t="shared" si="102"/>
        <v>0</v>
      </c>
      <c r="I249" s="844">
        <f t="shared" ref="I249:I290" si="103">ROUND(SUM(C249:H249),0)</f>
        <v>4142404</v>
      </c>
      <c r="J249" s="805">
        <v>356</v>
      </c>
      <c r="K249" s="805">
        <f t="shared" ref="K249:K290" si="104">IF(J249&lt;&gt;"",I249/J249,"")</f>
        <v>11635.966292134832</v>
      </c>
      <c r="L249" s="706"/>
      <c r="M249" s="706"/>
      <c r="N249" s="194" t="s">
        <v>1450</v>
      </c>
      <c r="O249" s="818">
        <f t="shared" si="81"/>
        <v>41025</v>
      </c>
      <c r="P249" s="818">
        <v>41028</v>
      </c>
      <c r="Q249" s="819" t="s">
        <v>1570</v>
      </c>
      <c r="R249" s="312">
        <f>J249</f>
        <v>356</v>
      </c>
      <c r="S249" s="263">
        <v>10374</v>
      </c>
      <c r="T249" s="8">
        <f t="shared" ref="T249:T290" si="105">R249*S249</f>
        <v>3693144</v>
      </c>
      <c r="U249" s="460"/>
      <c r="V249" s="820"/>
      <c r="W249" s="848"/>
      <c r="X249" s="848"/>
      <c r="Y249" s="8">
        <f t="shared" ref="Y249:Y290" si="106">W249*X249</f>
        <v>0</v>
      </c>
    </row>
    <row r="250" spans="1:25">
      <c r="A250" s="843">
        <f t="shared" si="88"/>
        <v>52</v>
      </c>
      <c r="B250" s="305" t="s">
        <v>1544</v>
      </c>
      <c r="C250" s="872">
        <f t="shared" si="101"/>
        <v>3771250</v>
      </c>
      <c r="D250" s="805">
        <f t="shared" si="102"/>
        <v>185028.69271283704</v>
      </c>
      <c r="E250" s="805">
        <f t="shared" si="102"/>
        <v>60496.587008358874</v>
      </c>
      <c r="F250" s="805">
        <f t="shared" si="102"/>
        <v>112475.43432120116</v>
      </c>
      <c r="G250" s="805">
        <f t="shared" si="102"/>
        <v>83687.079108036574</v>
      </c>
      <c r="H250" s="805">
        <f t="shared" si="102"/>
        <v>0</v>
      </c>
      <c r="I250" s="844">
        <f t="shared" si="103"/>
        <v>4212938</v>
      </c>
      <c r="J250" s="805">
        <v>350</v>
      </c>
      <c r="K250" s="805">
        <f t="shared" si="104"/>
        <v>12036.965714285714</v>
      </c>
      <c r="L250" s="706"/>
      <c r="M250" s="706"/>
      <c r="N250" s="194" t="s">
        <v>1301</v>
      </c>
      <c r="O250" s="818">
        <f t="shared" si="81"/>
        <v>41025</v>
      </c>
      <c r="P250" s="818">
        <v>41028</v>
      </c>
      <c r="Q250" s="819" t="s">
        <v>1570</v>
      </c>
      <c r="R250" s="312">
        <f>J250</f>
        <v>350</v>
      </c>
      <c r="S250" s="263">
        <v>10775</v>
      </c>
      <c r="T250" s="8">
        <f t="shared" si="105"/>
        <v>3771250</v>
      </c>
      <c r="U250" s="460"/>
      <c r="V250" s="820"/>
      <c r="W250" s="848"/>
      <c r="X250" s="848"/>
      <c r="Y250" s="8">
        <f t="shared" si="106"/>
        <v>0</v>
      </c>
    </row>
    <row r="251" spans="1:25">
      <c r="A251" s="843">
        <f t="shared" si="88"/>
        <v>53</v>
      </c>
      <c r="B251" s="305" t="s">
        <v>1545</v>
      </c>
      <c r="C251" s="872">
        <f t="shared" si="101"/>
        <v>5197881.7301587295</v>
      </c>
      <c r="D251" s="805">
        <f t="shared" si="102"/>
        <v>238951.34030343525</v>
      </c>
      <c r="E251" s="805">
        <f t="shared" si="102"/>
        <v>78127.020936509172</v>
      </c>
      <c r="F251" s="805">
        <f t="shared" si="102"/>
        <v>145253.98946623693</v>
      </c>
      <c r="G251" s="805">
        <f t="shared" si="102"/>
        <v>108075.88501952152</v>
      </c>
      <c r="H251" s="805">
        <f t="shared" si="102"/>
        <v>0</v>
      </c>
      <c r="I251" s="844">
        <f t="shared" si="103"/>
        <v>5768290</v>
      </c>
      <c r="J251" s="805">
        <v>452</v>
      </c>
      <c r="K251" s="805">
        <f t="shared" si="104"/>
        <v>12761.703539823009</v>
      </c>
      <c r="L251" s="706"/>
      <c r="M251" s="706"/>
      <c r="N251" s="305" t="s">
        <v>1370</v>
      </c>
      <c r="O251" s="818">
        <f t="shared" si="81"/>
        <v>41025</v>
      </c>
      <c r="P251" s="818">
        <v>41028</v>
      </c>
      <c r="Q251" s="819" t="s">
        <v>1570</v>
      </c>
      <c r="R251" s="312">
        <v>457</v>
      </c>
      <c r="S251" s="263">
        <v>11373.920634920634</v>
      </c>
      <c r="T251" s="8">
        <f t="shared" si="105"/>
        <v>5197881.7301587295</v>
      </c>
      <c r="U251" s="460"/>
      <c r="V251" s="820"/>
      <c r="W251" s="848"/>
      <c r="X251" s="848"/>
      <c r="Y251" s="8">
        <f t="shared" si="106"/>
        <v>0</v>
      </c>
    </row>
    <row r="252" spans="1:25">
      <c r="A252" s="843">
        <f t="shared" si="88"/>
        <v>54</v>
      </c>
      <c r="B252" s="305" t="s">
        <v>1546</v>
      </c>
      <c r="C252" s="872">
        <f t="shared" si="101"/>
        <v>14620727.878910191</v>
      </c>
      <c r="D252" s="805">
        <f t="shared" si="102"/>
        <v>513851.11233393603</v>
      </c>
      <c r="E252" s="805">
        <f t="shared" si="102"/>
        <v>168007.66449178522</v>
      </c>
      <c r="F252" s="805">
        <f t="shared" si="102"/>
        <v>312360.34902916435</v>
      </c>
      <c r="G252" s="805">
        <f t="shared" si="102"/>
        <v>232410.97398003301</v>
      </c>
      <c r="H252" s="805">
        <f t="shared" si="102"/>
        <v>0</v>
      </c>
      <c r="I252" s="844">
        <f t="shared" si="103"/>
        <v>15847358</v>
      </c>
      <c r="J252" s="805">
        <v>972</v>
      </c>
      <c r="K252" s="805">
        <f t="shared" si="104"/>
        <v>16303.866255144032</v>
      </c>
      <c r="L252" s="706"/>
      <c r="M252" s="706"/>
      <c r="N252" s="194" t="s">
        <v>1307</v>
      </c>
      <c r="O252" s="818">
        <f t="shared" si="81"/>
        <v>41025</v>
      </c>
      <c r="P252" s="818">
        <v>41028</v>
      </c>
      <c r="Q252" s="819" t="s">
        <v>1570</v>
      </c>
      <c r="R252" s="312">
        <f>J252</f>
        <v>972</v>
      </c>
      <c r="S252" s="263">
        <v>15041.901109989909</v>
      </c>
      <c r="T252" s="8">
        <f t="shared" si="105"/>
        <v>14620727.878910191</v>
      </c>
      <c r="U252" s="460"/>
      <c r="V252" s="820"/>
      <c r="W252" s="848"/>
      <c r="X252" s="848"/>
      <c r="Y252" s="8">
        <f t="shared" si="106"/>
        <v>0</v>
      </c>
    </row>
    <row r="253" spans="1:25">
      <c r="A253" s="843">
        <f t="shared" si="88"/>
        <v>55</v>
      </c>
      <c r="B253" s="305" t="s">
        <v>1209</v>
      </c>
      <c r="C253" s="872">
        <f t="shared" si="101"/>
        <v>3413400</v>
      </c>
      <c r="D253" s="805">
        <f t="shared" si="102"/>
        <v>105730.68155019259</v>
      </c>
      <c r="E253" s="805">
        <f t="shared" si="102"/>
        <v>34569.478290490784</v>
      </c>
      <c r="F253" s="805">
        <f t="shared" si="102"/>
        <v>64271.67675497209</v>
      </c>
      <c r="G253" s="805">
        <f t="shared" si="102"/>
        <v>47821.188061735185</v>
      </c>
      <c r="H253" s="805">
        <f t="shared" si="102"/>
        <v>0</v>
      </c>
      <c r="I253" s="844">
        <f t="shared" si="103"/>
        <v>3665793</v>
      </c>
      <c r="J253" s="805">
        <v>200</v>
      </c>
      <c r="K253" s="805">
        <f t="shared" si="104"/>
        <v>18328.965</v>
      </c>
      <c r="L253" s="706"/>
      <c r="M253" s="706"/>
      <c r="N253" s="194" t="s">
        <v>1274</v>
      </c>
      <c r="O253" s="818">
        <f t="shared" si="81"/>
        <v>41028</v>
      </c>
      <c r="P253" s="818">
        <v>41031</v>
      </c>
      <c r="Q253" s="819" t="s">
        <v>981</v>
      </c>
      <c r="R253" s="870">
        <v>200</v>
      </c>
      <c r="S253" s="260">
        <v>17067</v>
      </c>
      <c r="T253" s="8">
        <f t="shared" si="105"/>
        <v>3413400</v>
      </c>
      <c r="U253" s="460"/>
      <c r="V253" s="820"/>
      <c r="W253" s="848"/>
      <c r="X253" s="848"/>
      <c r="Y253" s="8">
        <f t="shared" si="106"/>
        <v>0</v>
      </c>
    </row>
    <row r="254" spans="1:25">
      <c r="A254" s="843">
        <f t="shared" si="88"/>
        <v>56</v>
      </c>
      <c r="B254" s="305" t="s">
        <v>1234</v>
      </c>
      <c r="C254" s="872">
        <f t="shared" si="101"/>
        <v>1199544.4444444445</v>
      </c>
      <c r="D254" s="805">
        <f t="shared" si="102"/>
        <v>52865.340775096294</v>
      </c>
      <c r="E254" s="805">
        <f t="shared" si="102"/>
        <v>17284.739145245392</v>
      </c>
      <c r="F254" s="805">
        <f t="shared" si="102"/>
        <v>32135.838377486045</v>
      </c>
      <c r="G254" s="805">
        <f t="shared" si="102"/>
        <v>23910.594030867593</v>
      </c>
      <c r="H254" s="805">
        <f t="shared" si="102"/>
        <v>0</v>
      </c>
      <c r="I254" s="844">
        <f t="shared" si="103"/>
        <v>1325741</v>
      </c>
      <c r="J254" s="805">
        <v>100</v>
      </c>
      <c r="K254" s="805">
        <f t="shared" si="104"/>
        <v>13257.41</v>
      </c>
      <c r="L254" s="706"/>
      <c r="M254" s="706"/>
      <c r="N254" s="191" t="s">
        <v>1290</v>
      </c>
      <c r="O254" s="818">
        <f t="shared" si="81"/>
        <v>41028</v>
      </c>
      <c r="P254" s="818">
        <v>41031</v>
      </c>
      <c r="Q254" s="819" t="s">
        <v>981</v>
      </c>
      <c r="R254" s="312">
        <f>J254</f>
        <v>100</v>
      </c>
      <c r="S254" s="260">
        <v>11995.444444444445</v>
      </c>
      <c r="T254" s="8">
        <f t="shared" si="105"/>
        <v>1199544.4444444445</v>
      </c>
      <c r="U254" s="460"/>
      <c r="V254" s="820"/>
      <c r="W254" s="848"/>
      <c r="X254" s="848"/>
      <c r="Y254" s="8">
        <f t="shared" si="106"/>
        <v>0</v>
      </c>
    </row>
    <row r="255" spans="1:25">
      <c r="A255" s="843">
        <f t="shared" si="88"/>
        <v>57</v>
      </c>
      <c r="B255" s="305" t="s">
        <v>1208</v>
      </c>
      <c r="C255" s="872">
        <f t="shared" si="101"/>
        <v>4173440</v>
      </c>
      <c r="D255" s="805">
        <f t="shared" si="102"/>
        <v>167583.13025705525</v>
      </c>
      <c r="E255" s="805">
        <f t="shared" si="102"/>
        <v>54792.6230904279</v>
      </c>
      <c r="F255" s="805">
        <f t="shared" si="102"/>
        <v>101870.60765663076</v>
      </c>
      <c r="G255" s="805">
        <f t="shared" si="102"/>
        <v>75796.583077850271</v>
      </c>
      <c r="H255" s="805">
        <f t="shared" si="102"/>
        <v>0</v>
      </c>
      <c r="I255" s="844">
        <f t="shared" si="103"/>
        <v>4573483</v>
      </c>
      <c r="J255" s="805">
        <v>317</v>
      </c>
      <c r="K255" s="805">
        <f t="shared" si="104"/>
        <v>14427.391167192429</v>
      </c>
      <c r="L255" s="706"/>
      <c r="M255" s="706"/>
      <c r="N255" s="194" t="s">
        <v>1445</v>
      </c>
      <c r="O255" s="818">
        <f t="shared" si="81"/>
        <v>41029</v>
      </c>
      <c r="P255" s="818">
        <v>41032</v>
      </c>
      <c r="Q255" s="819" t="s">
        <v>983</v>
      </c>
      <c r="R255" s="312">
        <v>320</v>
      </c>
      <c r="S255" s="850">
        <v>13042</v>
      </c>
      <c r="T255" s="8">
        <f t="shared" si="105"/>
        <v>4173440</v>
      </c>
      <c r="U255" s="460"/>
      <c r="V255" s="820"/>
      <c r="W255" s="848"/>
      <c r="X255" s="848"/>
      <c r="Y255" s="8">
        <f t="shared" si="106"/>
        <v>0</v>
      </c>
    </row>
    <row r="256" spans="1:25">
      <c r="A256" s="843">
        <f t="shared" si="88"/>
        <v>58</v>
      </c>
      <c r="B256" s="305" t="s">
        <v>1151</v>
      </c>
      <c r="C256" s="872">
        <f t="shared" si="101"/>
        <v>274050</v>
      </c>
      <c r="D256" s="805">
        <f t="shared" si="102"/>
        <v>161239.28936404371</v>
      </c>
      <c r="E256" s="805">
        <f t="shared" si="102"/>
        <v>52718.45439299845</v>
      </c>
      <c r="F256" s="805">
        <f t="shared" si="102"/>
        <v>98014.307051332435</v>
      </c>
      <c r="G256" s="805">
        <f t="shared" si="102"/>
        <v>72927.311794146168</v>
      </c>
      <c r="H256" s="805">
        <f t="shared" si="102"/>
        <v>0</v>
      </c>
      <c r="I256" s="844">
        <f t="shared" si="103"/>
        <v>658949</v>
      </c>
      <c r="J256" s="805">
        <v>305</v>
      </c>
      <c r="K256" s="805">
        <f t="shared" si="104"/>
        <v>2160.4885245901642</v>
      </c>
      <c r="L256" s="706"/>
      <c r="M256" s="706"/>
      <c r="N256" s="194" t="s">
        <v>768</v>
      </c>
      <c r="O256" s="818">
        <f t="shared" si="81"/>
        <v>41030</v>
      </c>
      <c r="P256" s="818">
        <v>41033</v>
      </c>
      <c r="Q256" s="819" t="s">
        <v>984</v>
      </c>
      <c r="R256" s="312">
        <v>10</v>
      </c>
      <c r="S256" s="263">
        <v>27405</v>
      </c>
      <c r="T256" s="8">
        <f t="shared" si="105"/>
        <v>274050</v>
      </c>
      <c r="U256" s="460"/>
      <c r="V256" s="820"/>
      <c r="W256" s="848"/>
      <c r="X256" s="848"/>
      <c r="Y256" s="8">
        <f t="shared" si="106"/>
        <v>0</v>
      </c>
    </row>
    <row r="257" spans="1:25">
      <c r="A257" s="843">
        <f t="shared" si="88"/>
        <v>59</v>
      </c>
      <c r="B257" s="305" t="s">
        <v>1207</v>
      </c>
      <c r="C257" s="872">
        <f t="shared" si="101"/>
        <v>2181200</v>
      </c>
      <c r="D257" s="805">
        <f t="shared" si="102"/>
        <v>99386.840657181034</v>
      </c>
      <c r="E257" s="805">
        <f t="shared" si="102"/>
        <v>32495.309593061338</v>
      </c>
      <c r="F257" s="805">
        <f t="shared" si="102"/>
        <v>60415.376149673764</v>
      </c>
      <c r="G257" s="805">
        <f t="shared" si="102"/>
        <v>44951.916778031075</v>
      </c>
      <c r="H257" s="805">
        <f t="shared" si="102"/>
        <v>0</v>
      </c>
      <c r="I257" s="844">
        <f t="shared" si="103"/>
        <v>2418449</v>
      </c>
      <c r="J257" s="805">
        <v>188</v>
      </c>
      <c r="K257" s="805">
        <f t="shared" si="104"/>
        <v>12864.090425531915</v>
      </c>
      <c r="L257" s="706"/>
      <c r="M257" s="706"/>
      <c r="N257" s="194" t="s">
        <v>1386</v>
      </c>
      <c r="O257" s="818">
        <f t="shared" si="81"/>
        <v>41030</v>
      </c>
      <c r="P257" s="818">
        <v>41033</v>
      </c>
      <c r="Q257" s="819" t="s">
        <v>984</v>
      </c>
      <c r="R257" s="312">
        <v>190</v>
      </c>
      <c r="S257" s="263">
        <v>11480</v>
      </c>
      <c r="T257" s="8">
        <f t="shared" si="105"/>
        <v>2181200</v>
      </c>
      <c r="U257" s="460"/>
      <c r="V257" s="820"/>
      <c r="W257" s="848"/>
      <c r="X257" s="848"/>
      <c r="Y257" s="8">
        <f t="shared" si="106"/>
        <v>0</v>
      </c>
    </row>
    <row r="258" spans="1:25">
      <c r="A258" s="843">
        <f t="shared" si="88"/>
        <v>60</v>
      </c>
      <c r="B258" s="305" t="s">
        <v>1139</v>
      </c>
      <c r="C258" s="872">
        <f t="shared" si="101"/>
        <v>3933600</v>
      </c>
      <c r="D258" s="805">
        <f t="shared" si="102"/>
        <v>474202.10675261379</v>
      </c>
      <c r="E258" s="805">
        <f t="shared" si="102"/>
        <v>155044.11013285117</v>
      </c>
      <c r="F258" s="805">
        <f t="shared" si="102"/>
        <v>288258.47024604981</v>
      </c>
      <c r="G258" s="805">
        <f t="shared" si="102"/>
        <v>214478.02845688231</v>
      </c>
      <c r="H258" s="805">
        <f t="shared" si="102"/>
        <v>0</v>
      </c>
      <c r="I258" s="844">
        <f t="shared" si="103"/>
        <v>5065583</v>
      </c>
      <c r="J258" s="805">
        <v>897</v>
      </c>
      <c r="K258" s="805">
        <f t="shared" si="104"/>
        <v>5647.2497212931994</v>
      </c>
      <c r="L258" s="706"/>
      <c r="M258" s="706"/>
      <c r="N258" s="194" t="s">
        <v>1413</v>
      </c>
      <c r="O258" s="818">
        <f t="shared" si="81"/>
        <v>41030</v>
      </c>
      <c r="P258" s="818">
        <v>41033</v>
      </c>
      <c r="Q258" s="819" t="s">
        <v>986</v>
      </c>
      <c r="R258" s="312">
        <v>300</v>
      </c>
      <c r="S258" s="263">
        <v>13112</v>
      </c>
      <c r="T258" s="8">
        <f t="shared" si="105"/>
        <v>3933600</v>
      </c>
      <c r="U258" s="460"/>
      <c r="V258" s="820"/>
      <c r="W258" s="848"/>
      <c r="X258" s="848"/>
      <c r="Y258" s="8">
        <f t="shared" si="106"/>
        <v>0</v>
      </c>
    </row>
    <row r="259" spans="1:25">
      <c r="A259" s="843">
        <f t="shared" si="88"/>
        <v>61</v>
      </c>
      <c r="B259" s="305" t="s">
        <v>1206</v>
      </c>
      <c r="C259" s="872">
        <f t="shared" si="101"/>
        <v>1749570</v>
      </c>
      <c r="D259" s="805">
        <f t="shared" ref="D259:H268" si="107">IF($J$371&lt;&gt;0,D$371/$J$371*$J259,0)</f>
        <v>151723.52802452637</v>
      </c>
      <c r="E259" s="805">
        <f t="shared" si="107"/>
        <v>49607.201346854279</v>
      </c>
      <c r="F259" s="805">
        <f t="shared" si="107"/>
        <v>92229.856143384954</v>
      </c>
      <c r="G259" s="805">
        <f t="shared" si="107"/>
        <v>68623.404868589991</v>
      </c>
      <c r="H259" s="805">
        <f t="shared" si="107"/>
        <v>0</v>
      </c>
      <c r="I259" s="844">
        <f t="shared" si="103"/>
        <v>2111754</v>
      </c>
      <c r="J259" s="805">
        <v>287</v>
      </c>
      <c r="K259" s="805">
        <f t="shared" si="104"/>
        <v>7358.02787456446</v>
      </c>
      <c r="L259" s="706"/>
      <c r="M259" s="706"/>
      <c r="N259" s="194" t="s">
        <v>759</v>
      </c>
      <c r="O259" s="818">
        <f t="shared" si="81"/>
        <v>41030</v>
      </c>
      <c r="P259" s="818">
        <v>41033</v>
      </c>
      <c r="Q259" s="819" t="s">
        <v>986</v>
      </c>
      <c r="R259" s="312">
        <v>145</v>
      </c>
      <c r="S259" s="263">
        <v>12066</v>
      </c>
      <c r="T259" s="8">
        <f t="shared" si="105"/>
        <v>1749570</v>
      </c>
      <c r="U259" s="460"/>
      <c r="V259" s="820"/>
      <c r="W259" s="848"/>
      <c r="X259" s="848"/>
      <c r="Y259" s="8">
        <f t="shared" si="106"/>
        <v>0</v>
      </c>
    </row>
    <row r="260" spans="1:25">
      <c r="A260" s="843">
        <f t="shared" si="88"/>
        <v>62</v>
      </c>
      <c r="B260" s="305" t="s">
        <v>1205</v>
      </c>
      <c r="C260" s="872">
        <f t="shared" si="101"/>
        <v>2634996</v>
      </c>
      <c r="D260" s="805">
        <f t="shared" si="107"/>
        <v>134277.96556874461</v>
      </c>
      <c r="E260" s="805">
        <f t="shared" si="107"/>
        <v>43903.237428923298</v>
      </c>
      <c r="F260" s="805">
        <f t="shared" si="107"/>
        <v>81625.029478814555</v>
      </c>
      <c r="G260" s="805">
        <f t="shared" si="107"/>
        <v>60732.908838403688</v>
      </c>
      <c r="H260" s="805">
        <f t="shared" si="107"/>
        <v>0</v>
      </c>
      <c r="I260" s="844">
        <f t="shared" si="103"/>
        <v>2955535</v>
      </c>
      <c r="J260" s="805">
        <v>254</v>
      </c>
      <c r="K260" s="805">
        <f t="shared" si="104"/>
        <v>11635.964566929133</v>
      </c>
      <c r="L260" s="706"/>
      <c r="M260" s="706"/>
      <c r="N260" s="194" t="s">
        <v>1450</v>
      </c>
      <c r="O260" s="818">
        <f t="shared" si="81"/>
        <v>41030</v>
      </c>
      <c r="P260" s="818">
        <v>41033</v>
      </c>
      <c r="Q260" s="819" t="s">
        <v>986</v>
      </c>
      <c r="R260" s="312">
        <f>J260</f>
        <v>254</v>
      </c>
      <c r="S260" s="263">
        <v>10374</v>
      </c>
      <c r="T260" s="8">
        <f t="shared" si="105"/>
        <v>2634996</v>
      </c>
      <c r="U260" s="460"/>
      <c r="V260" s="820"/>
      <c r="W260" s="848"/>
      <c r="X260" s="848"/>
      <c r="Y260" s="8">
        <f t="shared" si="106"/>
        <v>0</v>
      </c>
    </row>
    <row r="261" spans="1:25">
      <c r="A261" s="843">
        <f t="shared" si="88"/>
        <v>63</v>
      </c>
      <c r="B261" s="305" t="s">
        <v>1138</v>
      </c>
      <c r="C261" s="872">
        <f t="shared" si="101"/>
        <v>1926171</v>
      </c>
      <c r="D261" s="805">
        <f t="shared" si="107"/>
        <v>157010.062102036</v>
      </c>
      <c r="E261" s="805">
        <f t="shared" si="107"/>
        <v>51335.675261378819</v>
      </c>
      <c r="F261" s="805">
        <f t="shared" si="107"/>
        <v>95443.439981133546</v>
      </c>
      <c r="G261" s="805">
        <f t="shared" si="107"/>
        <v>71014.464271676756</v>
      </c>
      <c r="H261" s="805">
        <f t="shared" si="107"/>
        <v>0</v>
      </c>
      <c r="I261" s="844">
        <f t="shared" si="103"/>
        <v>2300975</v>
      </c>
      <c r="J261" s="805">
        <v>297</v>
      </c>
      <c r="K261" s="805">
        <f t="shared" si="104"/>
        <v>7747.3905723905727</v>
      </c>
      <c r="L261" s="706"/>
      <c r="M261" s="706"/>
      <c r="N261" s="194" t="s">
        <v>1319</v>
      </c>
      <c r="O261" s="818">
        <f t="shared" si="81"/>
        <v>41030</v>
      </c>
      <c r="P261" s="818">
        <v>41033</v>
      </c>
      <c r="Q261" s="819" t="s">
        <v>986</v>
      </c>
      <c r="R261" s="870">
        <v>163</v>
      </c>
      <c r="S261" s="263">
        <v>11817</v>
      </c>
      <c r="T261" s="8">
        <f t="shared" si="105"/>
        <v>1926171</v>
      </c>
      <c r="U261" s="460"/>
      <c r="V261" s="820"/>
      <c r="W261" s="848"/>
      <c r="X261" s="848"/>
      <c r="Y261" s="8">
        <f t="shared" si="106"/>
        <v>0</v>
      </c>
    </row>
    <row r="262" spans="1:25">
      <c r="A262" s="843">
        <f t="shared" si="88"/>
        <v>64</v>
      </c>
      <c r="B262" s="305" t="s">
        <v>1133</v>
      </c>
      <c r="C262" s="872">
        <f t="shared" si="101"/>
        <v>959635.55555555562</v>
      </c>
      <c r="D262" s="805">
        <f t="shared" si="107"/>
        <v>42292.272620077041</v>
      </c>
      <c r="E262" s="805">
        <f t="shared" si="107"/>
        <v>13827.791316196315</v>
      </c>
      <c r="F262" s="805">
        <f t="shared" si="107"/>
        <v>25708.670701988834</v>
      </c>
      <c r="G262" s="805">
        <f t="shared" si="107"/>
        <v>19128.475224694077</v>
      </c>
      <c r="H262" s="805">
        <f t="shared" si="107"/>
        <v>0</v>
      </c>
      <c r="I262" s="844">
        <f t="shared" si="103"/>
        <v>1060593</v>
      </c>
      <c r="J262" s="805">
        <v>80</v>
      </c>
      <c r="K262" s="805">
        <f t="shared" si="104"/>
        <v>13257.4125</v>
      </c>
      <c r="L262" s="706"/>
      <c r="M262" s="706"/>
      <c r="N262" s="191" t="s">
        <v>1290</v>
      </c>
      <c r="O262" s="818">
        <f t="shared" si="81"/>
        <v>41030</v>
      </c>
      <c r="P262" s="818">
        <v>41033</v>
      </c>
      <c r="Q262" s="819" t="s">
        <v>986</v>
      </c>
      <c r="R262" s="312">
        <f>J262</f>
        <v>80</v>
      </c>
      <c r="S262" s="260">
        <v>11995.444444444445</v>
      </c>
      <c r="T262" s="8">
        <f t="shared" si="105"/>
        <v>959635.55555555562</v>
      </c>
      <c r="U262" s="460"/>
      <c r="V262" s="820"/>
      <c r="W262" s="848"/>
      <c r="X262" s="848"/>
      <c r="Y262" s="8">
        <f t="shared" si="106"/>
        <v>0</v>
      </c>
    </row>
    <row r="263" spans="1:25">
      <c r="A263" s="843">
        <f t="shared" si="88"/>
        <v>65</v>
      </c>
      <c r="B263" s="305" t="s">
        <v>1204</v>
      </c>
      <c r="C263" s="872">
        <f t="shared" si="101"/>
        <v>1036800</v>
      </c>
      <c r="D263" s="805">
        <f t="shared" si="107"/>
        <v>162825.2495872966</v>
      </c>
      <c r="E263" s="805">
        <f t="shared" si="107"/>
        <v>53236.996567355811</v>
      </c>
      <c r="F263" s="805">
        <f t="shared" si="107"/>
        <v>98978.382202657012</v>
      </c>
      <c r="G263" s="805">
        <f t="shared" si="107"/>
        <v>73644.62961507219</v>
      </c>
      <c r="H263" s="805">
        <f t="shared" si="107"/>
        <v>0</v>
      </c>
      <c r="I263" s="844">
        <f t="shared" si="103"/>
        <v>1425485</v>
      </c>
      <c r="J263" s="805">
        <v>308</v>
      </c>
      <c r="K263" s="805">
        <f t="shared" si="104"/>
        <v>4628.1980519480521</v>
      </c>
      <c r="L263" s="706"/>
      <c r="M263" s="706"/>
      <c r="N263" s="194" t="s">
        <v>1425</v>
      </c>
      <c r="O263" s="818">
        <f t="shared" ref="O263:O320" si="108">P263-3</f>
        <v>41033</v>
      </c>
      <c r="P263" s="818">
        <v>41036</v>
      </c>
      <c r="Q263" s="819" t="s">
        <v>987</v>
      </c>
      <c r="R263" s="312">
        <v>150</v>
      </c>
      <c r="S263" s="263">
        <v>6912</v>
      </c>
      <c r="T263" s="8">
        <f t="shared" si="105"/>
        <v>1036800</v>
      </c>
      <c r="U263" s="460"/>
      <c r="V263" s="820"/>
      <c r="W263" s="848"/>
      <c r="X263" s="848"/>
      <c r="Y263" s="8">
        <f t="shared" si="106"/>
        <v>0</v>
      </c>
    </row>
    <row r="264" spans="1:25">
      <c r="A264" s="843">
        <f t="shared" si="88"/>
        <v>66</v>
      </c>
      <c r="B264" s="305" t="s">
        <v>988</v>
      </c>
      <c r="C264" s="872">
        <f t="shared" si="101"/>
        <v>27079</v>
      </c>
      <c r="D264" s="805">
        <f t="shared" si="107"/>
        <v>264326.7038754815</v>
      </c>
      <c r="E264" s="805">
        <f t="shared" si="107"/>
        <v>86423.695726226972</v>
      </c>
      <c r="F264" s="805">
        <f t="shared" si="107"/>
        <v>160679.19188743024</v>
      </c>
      <c r="G264" s="805">
        <f t="shared" si="107"/>
        <v>119552.97015433796</v>
      </c>
      <c r="H264" s="805">
        <f t="shared" si="107"/>
        <v>0</v>
      </c>
      <c r="I264" s="844">
        <f t="shared" si="103"/>
        <v>658062</v>
      </c>
      <c r="J264" s="805">
        <v>500</v>
      </c>
      <c r="K264" s="805">
        <f t="shared" si="104"/>
        <v>1316.124</v>
      </c>
      <c r="L264" s="706"/>
      <c r="M264" s="706"/>
      <c r="N264" s="194" t="s">
        <v>1387</v>
      </c>
      <c r="O264" s="818">
        <f t="shared" si="108"/>
        <v>41033</v>
      </c>
      <c r="P264" s="818">
        <v>41036</v>
      </c>
      <c r="Q264" s="819" t="s">
        <v>987</v>
      </c>
      <c r="R264" s="312">
        <v>3</v>
      </c>
      <c r="S264" s="263">
        <v>9026.3333333333339</v>
      </c>
      <c r="T264" s="8">
        <f t="shared" si="105"/>
        <v>27079</v>
      </c>
      <c r="U264" s="460"/>
      <c r="V264" s="820"/>
      <c r="W264" s="848"/>
      <c r="X264" s="848"/>
      <c r="Y264" s="8">
        <f t="shared" si="106"/>
        <v>0</v>
      </c>
    </row>
    <row r="265" spans="1:25">
      <c r="A265" s="843">
        <f t="shared" si="88"/>
        <v>67</v>
      </c>
      <c r="B265" s="305" t="s">
        <v>989</v>
      </c>
      <c r="C265" s="872">
        <f t="shared" si="101"/>
        <v>274050</v>
      </c>
      <c r="D265" s="805">
        <f t="shared" si="107"/>
        <v>2643267.0387548148</v>
      </c>
      <c r="E265" s="805">
        <f t="shared" si="107"/>
        <v>864236.95726226969</v>
      </c>
      <c r="F265" s="805">
        <f t="shared" si="107"/>
        <v>1606791.9188743022</v>
      </c>
      <c r="G265" s="805">
        <f t="shared" si="107"/>
        <v>1195529.7015433798</v>
      </c>
      <c r="H265" s="805">
        <f t="shared" si="107"/>
        <v>0</v>
      </c>
      <c r="I265" s="844">
        <f t="shared" si="103"/>
        <v>6583876</v>
      </c>
      <c r="J265" s="805">
        <v>5000</v>
      </c>
      <c r="K265" s="805">
        <f t="shared" si="104"/>
        <v>1316.7752</v>
      </c>
      <c r="L265" s="706"/>
      <c r="M265" s="706"/>
      <c r="N265" s="194" t="s">
        <v>768</v>
      </c>
      <c r="O265" s="818">
        <f t="shared" si="108"/>
        <v>41033</v>
      </c>
      <c r="P265" s="818">
        <v>41036</v>
      </c>
      <c r="Q265" s="819" t="s">
        <v>987</v>
      </c>
      <c r="R265" s="870">
        <v>10</v>
      </c>
      <c r="S265" s="263">
        <v>27405</v>
      </c>
      <c r="T265" s="8">
        <f t="shared" si="105"/>
        <v>274050</v>
      </c>
      <c r="U265" s="460"/>
      <c r="V265" s="820"/>
      <c r="W265" s="848"/>
      <c r="X265" s="848"/>
      <c r="Y265" s="8">
        <f t="shared" si="106"/>
        <v>0</v>
      </c>
    </row>
    <row r="266" spans="1:25">
      <c r="A266" s="843">
        <f>IF(B266&lt;&gt;"",A265+1,"")</f>
        <v>68</v>
      </c>
      <c r="B266" s="305" t="s">
        <v>1155</v>
      </c>
      <c r="C266" s="872">
        <f t="shared" si="101"/>
        <v>3557890</v>
      </c>
      <c r="D266" s="805">
        <f t="shared" si="107"/>
        <v>420279.45916201558</v>
      </c>
      <c r="E266" s="805">
        <f t="shared" si="107"/>
        <v>137413.67620470087</v>
      </c>
      <c r="F266" s="805">
        <f t="shared" si="107"/>
        <v>255479.91510101405</v>
      </c>
      <c r="G266" s="805">
        <f t="shared" si="107"/>
        <v>190089.22254539738</v>
      </c>
      <c r="H266" s="805">
        <f t="shared" si="107"/>
        <v>0</v>
      </c>
      <c r="I266" s="844">
        <f t="shared" si="103"/>
        <v>4561152</v>
      </c>
      <c r="J266" s="805">
        <v>795</v>
      </c>
      <c r="K266" s="805">
        <f t="shared" si="104"/>
        <v>5737.2981132075474</v>
      </c>
      <c r="L266" s="706"/>
      <c r="M266" s="706"/>
      <c r="N266" s="194" t="s">
        <v>1427</v>
      </c>
      <c r="O266" s="818">
        <f t="shared" si="108"/>
        <v>41034</v>
      </c>
      <c r="P266" s="818">
        <v>41037</v>
      </c>
      <c r="Q266" s="819" t="s">
        <v>990</v>
      </c>
      <c r="R266" s="870">
        <v>274</v>
      </c>
      <c r="S266" s="263">
        <v>12985</v>
      </c>
      <c r="T266" s="8">
        <f t="shared" si="105"/>
        <v>3557890</v>
      </c>
      <c r="U266" s="460"/>
      <c r="V266" s="820"/>
      <c r="W266" s="848"/>
      <c r="X266" s="848"/>
      <c r="Y266" s="8">
        <f t="shared" si="106"/>
        <v>0</v>
      </c>
    </row>
    <row r="267" spans="1:25">
      <c r="A267" s="843">
        <f t="shared" ref="A267:A329" si="109">IF(B267&lt;&gt;"",A266+1,"")</f>
        <v>69</v>
      </c>
      <c r="B267" s="305" t="s">
        <v>1572</v>
      </c>
      <c r="C267" s="872">
        <f t="shared" si="101"/>
        <v>2116250</v>
      </c>
      <c r="D267" s="805">
        <f t="shared" si="107"/>
        <v>265912.66409873439</v>
      </c>
      <c r="E267" s="805">
        <f t="shared" si="107"/>
        <v>86942.237900584325</v>
      </c>
      <c r="F267" s="805">
        <f t="shared" si="107"/>
        <v>161643.2670387548</v>
      </c>
      <c r="G267" s="805">
        <f t="shared" si="107"/>
        <v>120270.287975264</v>
      </c>
      <c r="H267" s="805">
        <f t="shared" si="107"/>
        <v>0</v>
      </c>
      <c r="I267" s="844">
        <f t="shared" si="103"/>
        <v>2751018</v>
      </c>
      <c r="J267" s="805">
        <v>503</v>
      </c>
      <c r="K267" s="805">
        <f t="shared" si="104"/>
        <v>5469.2206759443343</v>
      </c>
      <c r="L267" s="706"/>
      <c r="M267" s="706"/>
      <c r="N267" s="194" t="s">
        <v>1401</v>
      </c>
      <c r="O267" s="818">
        <f t="shared" si="108"/>
        <v>41034</v>
      </c>
      <c r="P267" s="818">
        <v>41037</v>
      </c>
      <c r="Q267" s="819" t="s">
        <v>1571</v>
      </c>
      <c r="R267" s="870">
        <v>250</v>
      </c>
      <c r="S267" s="850">
        <v>8465</v>
      </c>
      <c r="T267" s="8">
        <f t="shared" si="105"/>
        <v>2116250</v>
      </c>
      <c r="U267" s="460"/>
      <c r="V267" s="820"/>
      <c r="W267" s="848"/>
      <c r="X267" s="848"/>
      <c r="Y267" s="8">
        <f t="shared" si="106"/>
        <v>0</v>
      </c>
    </row>
    <row r="268" spans="1:25">
      <c r="A268" s="843">
        <f t="shared" si="109"/>
        <v>70</v>
      </c>
      <c r="B268" s="305" t="s">
        <v>1203</v>
      </c>
      <c r="C268" s="872">
        <f>T268</f>
        <v>1456200</v>
      </c>
      <c r="D268" s="805">
        <f t="shared" si="107"/>
        <v>158596.02232528888</v>
      </c>
      <c r="E268" s="805">
        <f t="shared" si="107"/>
        <v>51854.21743573618</v>
      </c>
      <c r="F268" s="805">
        <f t="shared" si="107"/>
        <v>96407.515132458138</v>
      </c>
      <c r="G268" s="805">
        <f t="shared" si="107"/>
        <v>71731.782092602778</v>
      </c>
      <c r="H268" s="805">
        <f t="shared" si="107"/>
        <v>0</v>
      </c>
      <c r="I268" s="844">
        <f t="shared" si="103"/>
        <v>1834790</v>
      </c>
      <c r="J268" s="805">
        <v>300</v>
      </c>
      <c r="K268" s="805">
        <f t="shared" si="104"/>
        <v>6115.9666666666662</v>
      </c>
      <c r="L268" s="706"/>
      <c r="M268" s="706"/>
      <c r="N268" s="194" t="s">
        <v>1421</v>
      </c>
      <c r="O268" s="818">
        <f t="shared" si="108"/>
        <v>41036</v>
      </c>
      <c r="P268" s="818">
        <v>41039</v>
      </c>
      <c r="Q268" s="819" t="s">
        <v>992</v>
      </c>
      <c r="R268" s="312">
        <v>100</v>
      </c>
      <c r="S268" s="263">
        <v>14562</v>
      </c>
      <c r="T268" s="8">
        <f t="shared" si="105"/>
        <v>1456200</v>
      </c>
      <c r="U268" s="460"/>
      <c r="V268" s="820"/>
      <c r="W268" s="848"/>
      <c r="X268" s="848"/>
      <c r="Y268" s="8">
        <f t="shared" si="106"/>
        <v>0</v>
      </c>
    </row>
    <row r="269" spans="1:25">
      <c r="A269" s="843">
        <f t="shared" si="109"/>
        <v>71</v>
      </c>
      <c r="B269" s="305" t="s">
        <v>1176</v>
      </c>
      <c r="C269" s="872">
        <f>T269</f>
        <v>5376000</v>
      </c>
      <c r="D269" s="805">
        <f t="shared" ref="D269:H278" si="110">IF($J$371&lt;&gt;0,D$371/$J$371*$J269,0)</f>
        <v>541869.74294473708</v>
      </c>
      <c r="E269" s="805">
        <f t="shared" si="110"/>
        <v>177168.57623876529</v>
      </c>
      <c r="F269" s="805">
        <f t="shared" si="110"/>
        <v>329392.34336923197</v>
      </c>
      <c r="G269" s="805">
        <f t="shared" si="110"/>
        <v>245083.58881639285</v>
      </c>
      <c r="H269" s="805">
        <f t="shared" si="110"/>
        <v>0</v>
      </c>
      <c r="I269" s="844">
        <f t="shared" si="103"/>
        <v>6669514</v>
      </c>
      <c r="J269" s="805">
        <v>1025</v>
      </c>
      <c r="K269" s="805">
        <f t="shared" si="104"/>
        <v>6506.8429268292684</v>
      </c>
      <c r="L269" s="706"/>
      <c r="M269" s="706"/>
      <c r="N269" s="194" t="s">
        <v>1429</v>
      </c>
      <c r="O269" s="818">
        <f t="shared" si="108"/>
        <v>41038</v>
      </c>
      <c r="P269" s="818">
        <v>41041</v>
      </c>
      <c r="Q269" s="819" t="s">
        <v>993</v>
      </c>
      <c r="R269" s="312">
        <v>500</v>
      </c>
      <c r="S269" s="263">
        <v>10752</v>
      </c>
      <c r="T269" s="8">
        <f t="shared" si="105"/>
        <v>5376000</v>
      </c>
      <c r="U269" s="460"/>
      <c r="V269" s="820"/>
      <c r="W269" s="848"/>
      <c r="X269" s="848"/>
      <c r="Y269" s="8">
        <f t="shared" si="106"/>
        <v>0</v>
      </c>
    </row>
    <row r="270" spans="1:25">
      <c r="A270" s="843">
        <f t="shared" si="109"/>
        <v>72</v>
      </c>
      <c r="B270" s="305" t="s">
        <v>1138</v>
      </c>
      <c r="C270" s="872">
        <f>T270</f>
        <v>200889</v>
      </c>
      <c r="D270" s="805">
        <f t="shared" si="110"/>
        <v>14273.642009276</v>
      </c>
      <c r="E270" s="805">
        <f t="shared" si="110"/>
        <v>4666.8795692162566</v>
      </c>
      <c r="F270" s="805">
        <f t="shared" si="110"/>
        <v>8676.6763619212325</v>
      </c>
      <c r="G270" s="805">
        <f t="shared" si="110"/>
        <v>6455.8603883342503</v>
      </c>
      <c r="H270" s="805">
        <f t="shared" si="110"/>
        <v>0</v>
      </c>
      <c r="I270" s="844">
        <f t="shared" si="103"/>
        <v>234962</v>
      </c>
      <c r="J270" s="805">
        <v>27</v>
      </c>
      <c r="K270" s="805">
        <f t="shared" si="104"/>
        <v>8702.2962962962956</v>
      </c>
      <c r="L270" s="706"/>
      <c r="M270" s="706"/>
      <c r="N270" s="194" t="s">
        <v>1319</v>
      </c>
      <c r="O270" s="818">
        <f t="shared" si="108"/>
        <v>41038</v>
      </c>
      <c r="P270" s="818">
        <v>41041</v>
      </c>
      <c r="Q270" s="819" t="s">
        <v>995</v>
      </c>
      <c r="R270" s="312">
        <v>17</v>
      </c>
      <c r="S270" s="263">
        <v>11817</v>
      </c>
      <c r="T270" s="8">
        <f t="shared" si="105"/>
        <v>200889</v>
      </c>
      <c r="U270" s="460"/>
      <c r="V270" s="820"/>
      <c r="W270" s="848"/>
      <c r="X270" s="848"/>
      <c r="Y270" s="8">
        <f t="shared" si="106"/>
        <v>0</v>
      </c>
    </row>
    <row r="271" spans="1:25">
      <c r="A271" s="843">
        <f t="shared" si="109"/>
        <v>73</v>
      </c>
      <c r="B271" s="305" t="s">
        <v>1120</v>
      </c>
      <c r="C271" s="872">
        <f>T271</f>
        <v>4781700</v>
      </c>
      <c r="D271" s="805">
        <f t="shared" si="110"/>
        <v>713682.10046380002</v>
      </c>
      <c r="E271" s="805">
        <f t="shared" si="110"/>
        <v>233343.97846081282</v>
      </c>
      <c r="F271" s="805">
        <f t="shared" si="110"/>
        <v>433833.81809606159</v>
      </c>
      <c r="G271" s="805">
        <f t="shared" si="110"/>
        <v>322793.01941671252</v>
      </c>
      <c r="H271" s="805">
        <f t="shared" si="110"/>
        <v>0</v>
      </c>
      <c r="I271" s="844">
        <f t="shared" si="103"/>
        <v>6485353</v>
      </c>
      <c r="J271" s="805">
        <v>1350</v>
      </c>
      <c r="K271" s="805">
        <f t="shared" si="104"/>
        <v>4803.965185185185</v>
      </c>
      <c r="L271" s="706"/>
      <c r="M271" s="706"/>
      <c r="N271" s="194" t="s">
        <v>735</v>
      </c>
      <c r="O271" s="818">
        <f t="shared" si="108"/>
        <v>41038</v>
      </c>
      <c r="P271" s="818">
        <v>41041</v>
      </c>
      <c r="Q271" s="819" t="s">
        <v>995</v>
      </c>
      <c r="R271" s="312">
        <v>450</v>
      </c>
      <c r="S271" s="260">
        <v>10626</v>
      </c>
      <c r="T271" s="8">
        <f t="shared" si="105"/>
        <v>4781700</v>
      </c>
      <c r="U271" s="460"/>
      <c r="V271" s="820"/>
      <c r="W271" s="848"/>
      <c r="X271" s="848"/>
      <c r="Y271" s="8">
        <f t="shared" si="106"/>
        <v>0</v>
      </c>
    </row>
    <row r="272" spans="1:25">
      <c r="A272" s="843">
        <f t="shared" si="109"/>
        <v>74</v>
      </c>
      <c r="B272" s="305" t="s">
        <v>1135</v>
      </c>
      <c r="C272" s="872">
        <f>T272</f>
        <v>1515900</v>
      </c>
      <c r="D272" s="805">
        <f t="shared" si="110"/>
        <v>105730.68155019259</v>
      </c>
      <c r="E272" s="805">
        <f t="shared" si="110"/>
        <v>34569.478290490784</v>
      </c>
      <c r="F272" s="805">
        <f t="shared" si="110"/>
        <v>64271.67675497209</v>
      </c>
      <c r="G272" s="805">
        <f t="shared" si="110"/>
        <v>47821.188061735185</v>
      </c>
      <c r="H272" s="805">
        <f t="shared" si="110"/>
        <v>0</v>
      </c>
      <c r="I272" s="844">
        <f t="shared" si="103"/>
        <v>1768293</v>
      </c>
      <c r="J272" s="805">
        <v>200</v>
      </c>
      <c r="K272" s="805">
        <f t="shared" si="104"/>
        <v>8841.4650000000001</v>
      </c>
      <c r="L272" s="856"/>
      <c r="M272" s="706"/>
      <c r="N272" s="194" t="s">
        <v>1382</v>
      </c>
      <c r="O272" s="818">
        <f t="shared" si="108"/>
        <v>41038</v>
      </c>
      <c r="P272" s="818">
        <v>41041</v>
      </c>
      <c r="Q272" s="819" t="s">
        <v>995</v>
      </c>
      <c r="R272" s="870">
        <v>100</v>
      </c>
      <c r="S272" s="263">
        <v>15159</v>
      </c>
      <c r="T272" s="8">
        <f t="shared" si="105"/>
        <v>1515900</v>
      </c>
      <c r="U272" s="460"/>
      <c r="V272" s="820"/>
      <c r="W272" s="848"/>
      <c r="X272" s="848"/>
      <c r="Y272" s="8">
        <f t="shared" si="106"/>
        <v>0</v>
      </c>
    </row>
    <row r="273" spans="1:25">
      <c r="A273" s="843">
        <f t="shared" si="109"/>
        <v>75</v>
      </c>
      <c r="B273" s="305" t="s">
        <v>1133</v>
      </c>
      <c r="C273" s="872">
        <f t="shared" ref="C273:C290" si="111">T273</f>
        <v>1067594.5555555557</v>
      </c>
      <c r="D273" s="805">
        <f t="shared" si="110"/>
        <v>47050.153289835704</v>
      </c>
      <c r="E273" s="805">
        <f t="shared" si="110"/>
        <v>15383.417839268401</v>
      </c>
      <c r="F273" s="805">
        <f t="shared" si="110"/>
        <v>28600.896155962579</v>
      </c>
      <c r="G273" s="805">
        <f t="shared" si="110"/>
        <v>21280.428687472158</v>
      </c>
      <c r="H273" s="805">
        <f t="shared" si="110"/>
        <v>0</v>
      </c>
      <c r="I273" s="844">
        <f t="shared" si="103"/>
        <v>1179909</v>
      </c>
      <c r="J273" s="805">
        <v>89</v>
      </c>
      <c r="K273" s="805">
        <f t="shared" si="104"/>
        <v>13257.404494382023</v>
      </c>
      <c r="L273" s="706"/>
      <c r="M273" s="706"/>
      <c r="N273" s="191" t="s">
        <v>1290</v>
      </c>
      <c r="O273" s="818">
        <f t="shared" si="108"/>
        <v>41038</v>
      </c>
      <c r="P273" s="818">
        <v>41041</v>
      </c>
      <c r="Q273" s="819" t="s">
        <v>995</v>
      </c>
      <c r="R273" s="312">
        <f>J273</f>
        <v>89</v>
      </c>
      <c r="S273" s="260">
        <v>11995.444444444445</v>
      </c>
      <c r="T273" s="8">
        <f t="shared" si="105"/>
        <v>1067594.5555555557</v>
      </c>
      <c r="U273" s="460"/>
      <c r="V273" s="820"/>
      <c r="W273" s="848"/>
      <c r="X273" s="848"/>
      <c r="Y273" s="8">
        <f t="shared" si="106"/>
        <v>0</v>
      </c>
    </row>
    <row r="274" spans="1:25">
      <c r="A274" s="843">
        <f t="shared" si="109"/>
        <v>76</v>
      </c>
      <c r="B274" s="305" t="s">
        <v>1202</v>
      </c>
      <c r="C274" s="872">
        <f t="shared" si="111"/>
        <v>2714850</v>
      </c>
      <c r="D274" s="805">
        <f t="shared" si="110"/>
        <v>238422.68689568431</v>
      </c>
      <c r="E274" s="805">
        <f t="shared" si="110"/>
        <v>77954.173545056721</v>
      </c>
      <c r="F274" s="805">
        <f t="shared" si="110"/>
        <v>144932.63108246206</v>
      </c>
      <c r="G274" s="805">
        <f t="shared" si="110"/>
        <v>107836.77907921285</v>
      </c>
      <c r="H274" s="805">
        <f t="shared" si="110"/>
        <v>0</v>
      </c>
      <c r="I274" s="844">
        <f t="shared" si="103"/>
        <v>3283996</v>
      </c>
      <c r="J274" s="805">
        <v>451</v>
      </c>
      <c r="K274" s="805">
        <f t="shared" si="104"/>
        <v>7281.5875831485591</v>
      </c>
      <c r="L274" s="706"/>
      <c r="M274" s="706"/>
      <c r="N274" s="194" t="s">
        <v>759</v>
      </c>
      <c r="O274" s="818">
        <f t="shared" si="108"/>
        <v>41042</v>
      </c>
      <c r="P274" s="818">
        <v>41045</v>
      </c>
      <c r="Q274" s="819" t="s">
        <v>996</v>
      </c>
      <c r="R274" s="870">
        <v>225</v>
      </c>
      <c r="S274" s="263">
        <v>12066</v>
      </c>
      <c r="T274" s="8">
        <f t="shared" si="105"/>
        <v>2714850</v>
      </c>
      <c r="U274" s="460"/>
      <c r="V274" s="820"/>
      <c r="W274" s="848"/>
      <c r="X274" s="848"/>
      <c r="Y274" s="8">
        <f t="shared" si="106"/>
        <v>0</v>
      </c>
    </row>
    <row r="275" spans="1:25">
      <c r="A275" s="843">
        <f t="shared" si="109"/>
        <v>77</v>
      </c>
      <c r="B275" s="305" t="s">
        <v>1072</v>
      </c>
      <c r="C275" s="872">
        <f t="shared" si="111"/>
        <v>4169206</v>
      </c>
      <c r="D275" s="805">
        <f t="shared" si="110"/>
        <v>413935.61826900399</v>
      </c>
      <c r="E275" s="805">
        <f t="shared" si="110"/>
        <v>135339.50750727142</v>
      </c>
      <c r="F275" s="805">
        <f t="shared" si="110"/>
        <v>251623.61449571574</v>
      </c>
      <c r="G275" s="805">
        <f t="shared" si="110"/>
        <v>187219.95126169326</v>
      </c>
      <c r="H275" s="805">
        <f t="shared" si="110"/>
        <v>0</v>
      </c>
      <c r="I275" s="844">
        <f t="shared" si="103"/>
        <v>5157325</v>
      </c>
      <c r="J275" s="805">
        <v>783</v>
      </c>
      <c r="K275" s="805">
        <f t="shared" si="104"/>
        <v>6586.6219667943806</v>
      </c>
      <c r="L275" s="706"/>
      <c r="M275" s="706"/>
      <c r="N275" s="194" t="s">
        <v>1266</v>
      </c>
      <c r="O275" s="818">
        <f t="shared" si="108"/>
        <v>41042</v>
      </c>
      <c r="P275" s="818">
        <v>41045</v>
      </c>
      <c r="Q275" s="819" t="s">
        <v>996</v>
      </c>
      <c r="R275" s="312">
        <v>262</v>
      </c>
      <c r="S275" s="260">
        <v>15913</v>
      </c>
      <c r="T275" s="8">
        <f t="shared" si="105"/>
        <v>4169206</v>
      </c>
      <c r="U275" s="460"/>
      <c r="V275" s="820"/>
      <c r="W275" s="848"/>
      <c r="X275" s="848"/>
      <c r="Y275" s="8">
        <f t="shared" si="106"/>
        <v>0</v>
      </c>
    </row>
    <row r="276" spans="1:25">
      <c r="A276" s="843">
        <f t="shared" si="109"/>
        <v>78</v>
      </c>
      <c r="B276" s="305" t="s">
        <v>1201</v>
      </c>
      <c r="C276" s="872">
        <f t="shared" si="111"/>
        <v>274050</v>
      </c>
      <c r="D276" s="805">
        <f t="shared" si="110"/>
        <v>634384.08930115553</v>
      </c>
      <c r="E276" s="805">
        <f t="shared" si="110"/>
        <v>207416.86974294472</v>
      </c>
      <c r="F276" s="805">
        <f t="shared" si="110"/>
        <v>385630.06052983255</v>
      </c>
      <c r="G276" s="805">
        <f t="shared" si="110"/>
        <v>286927.12837041111</v>
      </c>
      <c r="H276" s="805">
        <f t="shared" si="110"/>
        <v>0</v>
      </c>
      <c r="I276" s="844">
        <f t="shared" si="103"/>
        <v>1788408</v>
      </c>
      <c r="J276" s="805">
        <v>1200</v>
      </c>
      <c r="K276" s="805">
        <f t="shared" si="104"/>
        <v>1490.34</v>
      </c>
      <c r="L276" s="706"/>
      <c r="M276" s="706"/>
      <c r="N276" s="194" t="s">
        <v>768</v>
      </c>
      <c r="O276" s="818">
        <f t="shared" si="108"/>
        <v>41042</v>
      </c>
      <c r="P276" s="818">
        <v>41045</v>
      </c>
      <c r="Q276" s="819" t="s">
        <v>996</v>
      </c>
      <c r="R276" s="312">
        <v>10</v>
      </c>
      <c r="S276" s="263">
        <v>27405</v>
      </c>
      <c r="T276" s="8">
        <f t="shared" si="105"/>
        <v>274050</v>
      </c>
      <c r="U276" s="460"/>
      <c r="V276" s="820"/>
      <c r="W276" s="848"/>
      <c r="X276" s="848"/>
      <c r="Y276" s="8">
        <f t="shared" si="106"/>
        <v>0</v>
      </c>
    </row>
    <row r="277" spans="1:25">
      <c r="A277" s="843">
        <f t="shared" si="109"/>
        <v>79</v>
      </c>
      <c r="B277" s="305" t="s">
        <v>1200</v>
      </c>
      <c r="C277" s="872">
        <f t="shared" si="111"/>
        <v>5269490</v>
      </c>
      <c r="D277" s="805">
        <f t="shared" si="110"/>
        <v>52865.340775096294</v>
      </c>
      <c r="E277" s="805">
        <f t="shared" si="110"/>
        <v>17284.739145245392</v>
      </c>
      <c r="F277" s="805">
        <f t="shared" si="110"/>
        <v>32135.838377486045</v>
      </c>
      <c r="G277" s="805">
        <f t="shared" si="110"/>
        <v>23910.594030867593</v>
      </c>
      <c r="H277" s="805">
        <f t="shared" si="110"/>
        <v>0</v>
      </c>
      <c r="I277" s="844">
        <f t="shared" si="103"/>
        <v>5395687</v>
      </c>
      <c r="J277" s="805">
        <v>100</v>
      </c>
      <c r="K277" s="805">
        <f t="shared" si="104"/>
        <v>53956.87</v>
      </c>
      <c r="L277" s="706"/>
      <c r="M277" s="706"/>
      <c r="N277" s="194" t="s">
        <v>1323</v>
      </c>
      <c r="O277" s="818">
        <f t="shared" si="108"/>
        <v>41044</v>
      </c>
      <c r="P277" s="818">
        <v>41047</v>
      </c>
      <c r="Q277" s="819" t="s">
        <v>997</v>
      </c>
      <c r="R277" s="312">
        <v>170</v>
      </c>
      <c r="S277" s="263">
        <v>30997</v>
      </c>
      <c r="T277" s="8">
        <f t="shared" si="105"/>
        <v>5269490</v>
      </c>
      <c r="U277" s="460"/>
      <c r="V277" s="820"/>
      <c r="W277" s="848"/>
      <c r="X277" s="848"/>
      <c r="Y277" s="8">
        <f t="shared" si="106"/>
        <v>0</v>
      </c>
    </row>
    <row r="278" spans="1:25">
      <c r="A278" s="843">
        <f t="shared" si="109"/>
        <v>80</v>
      </c>
      <c r="B278" s="305" t="s">
        <v>1199</v>
      </c>
      <c r="C278" s="872">
        <f t="shared" si="111"/>
        <v>2172800</v>
      </c>
      <c r="D278" s="805">
        <f t="shared" si="110"/>
        <v>51279.380551843409</v>
      </c>
      <c r="E278" s="805">
        <f t="shared" si="110"/>
        <v>16766.196970888032</v>
      </c>
      <c r="F278" s="805">
        <f t="shared" si="110"/>
        <v>31171.763226161464</v>
      </c>
      <c r="G278" s="805">
        <f t="shared" si="110"/>
        <v>23193.276209941567</v>
      </c>
      <c r="H278" s="805">
        <f t="shared" si="110"/>
        <v>0</v>
      </c>
      <c r="I278" s="844">
        <f t="shared" si="103"/>
        <v>2295211</v>
      </c>
      <c r="J278" s="805">
        <v>97</v>
      </c>
      <c r="K278" s="805">
        <f t="shared" si="104"/>
        <v>23661.969072164949</v>
      </c>
      <c r="L278" s="706"/>
      <c r="M278" s="706"/>
      <c r="N278" s="194" t="s">
        <v>1310</v>
      </c>
      <c r="O278" s="818">
        <f t="shared" si="108"/>
        <v>41044</v>
      </c>
      <c r="P278" s="818">
        <v>41047</v>
      </c>
      <c r="Q278" s="819" t="s">
        <v>997</v>
      </c>
      <c r="R278" s="870">
        <v>100</v>
      </c>
      <c r="S278" s="260">
        <v>21728</v>
      </c>
      <c r="T278" s="8">
        <f t="shared" si="105"/>
        <v>2172800</v>
      </c>
      <c r="U278" s="460"/>
      <c r="V278" s="820"/>
      <c r="W278" s="848"/>
      <c r="X278" s="848"/>
      <c r="Y278" s="8">
        <f t="shared" si="106"/>
        <v>0</v>
      </c>
    </row>
    <row r="279" spans="1:25">
      <c r="A279" s="843">
        <f t="shared" si="109"/>
        <v>81</v>
      </c>
      <c r="B279" s="305" t="s">
        <v>1131</v>
      </c>
      <c r="C279" s="872">
        <f t="shared" si="111"/>
        <v>933200</v>
      </c>
      <c r="D279" s="805">
        <f t="shared" ref="D279:H288" si="112">IF($J$371&lt;&gt;0,D$371/$J$371*$J279,0)</f>
        <v>52865.340775096294</v>
      </c>
      <c r="E279" s="805">
        <f t="shared" si="112"/>
        <v>17284.739145245392</v>
      </c>
      <c r="F279" s="805">
        <f t="shared" si="112"/>
        <v>32135.838377486045</v>
      </c>
      <c r="G279" s="805">
        <f t="shared" si="112"/>
        <v>23910.594030867593</v>
      </c>
      <c r="H279" s="805">
        <f t="shared" si="112"/>
        <v>0</v>
      </c>
      <c r="I279" s="844">
        <f t="shared" si="103"/>
        <v>1059397</v>
      </c>
      <c r="J279" s="805">
        <v>100</v>
      </c>
      <c r="K279" s="805">
        <f t="shared" si="104"/>
        <v>10593.97</v>
      </c>
      <c r="L279" s="706"/>
      <c r="M279" s="706"/>
      <c r="N279" s="194" t="s">
        <v>1295</v>
      </c>
      <c r="O279" s="818">
        <f t="shared" si="108"/>
        <v>41044</v>
      </c>
      <c r="P279" s="818">
        <v>41047</v>
      </c>
      <c r="Q279" s="819" t="s">
        <v>998</v>
      </c>
      <c r="R279" s="870">
        <v>100</v>
      </c>
      <c r="S279" s="260">
        <v>9332</v>
      </c>
      <c r="T279" s="8">
        <f t="shared" si="105"/>
        <v>933200</v>
      </c>
      <c r="U279" s="460"/>
      <c r="V279" s="820"/>
      <c r="W279" s="848"/>
      <c r="X279" s="848"/>
      <c r="Y279" s="8">
        <f t="shared" si="106"/>
        <v>0</v>
      </c>
    </row>
    <row r="280" spans="1:25">
      <c r="A280" s="843">
        <f t="shared" si="109"/>
        <v>82</v>
      </c>
      <c r="B280" s="305" t="s">
        <v>1198</v>
      </c>
      <c r="C280" s="872">
        <f t="shared" si="111"/>
        <v>1559536</v>
      </c>
      <c r="D280" s="805">
        <f t="shared" si="112"/>
        <v>121590.28378272148</v>
      </c>
      <c r="E280" s="805">
        <f t="shared" si="112"/>
        <v>39754.900034064405</v>
      </c>
      <c r="F280" s="805">
        <f t="shared" si="112"/>
        <v>73912.428268217904</v>
      </c>
      <c r="G280" s="805">
        <f t="shared" si="112"/>
        <v>54994.366270995466</v>
      </c>
      <c r="H280" s="805">
        <f t="shared" si="112"/>
        <v>0</v>
      </c>
      <c r="I280" s="844">
        <f t="shared" si="103"/>
        <v>1849788</v>
      </c>
      <c r="J280" s="805">
        <v>230</v>
      </c>
      <c r="K280" s="805">
        <f t="shared" si="104"/>
        <v>8042.5565217391304</v>
      </c>
      <c r="L280" s="706"/>
      <c r="M280" s="706"/>
      <c r="N280" s="194" t="s">
        <v>1415</v>
      </c>
      <c r="O280" s="818">
        <f t="shared" si="108"/>
        <v>41044</v>
      </c>
      <c r="P280" s="818">
        <v>41047</v>
      </c>
      <c r="Q280" s="819" t="s">
        <v>998</v>
      </c>
      <c r="R280" s="312">
        <v>88</v>
      </c>
      <c r="S280" s="260">
        <v>17722</v>
      </c>
      <c r="T280" s="8">
        <f t="shared" si="105"/>
        <v>1559536</v>
      </c>
      <c r="U280" s="460"/>
      <c r="V280" s="820"/>
      <c r="W280" s="848"/>
      <c r="X280" s="848"/>
      <c r="Y280" s="8">
        <f t="shared" si="106"/>
        <v>0</v>
      </c>
    </row>
    <row r="281" spans="1:25">
      <c r="A281" s="843">
        <f t="shared" si="109"/>
        <v>83</v>
      </c>
      <c r="B281" s="305" t="s">
        <v>1197</v>
      </c>
      <c r="C281" s="872">
        <f t="shared" si="111"/>
        <v>3534200</v>
      </c>
      <c r="D281" s="805">
        <f t="shared" si="112"/>
        <v>173398.31774231585</v>
      </c>
      <c r="E281" s="805">
        <f t="shared" si="112"/>
        <v>56693.944396404891</v>
      </c>
      <c r="F281" s="805">
        <f t="shared" si="112"/>
        <v>105405.54987815423</v>
      </c>
      <c r="G281" s="805">
        <f t="shared" si="112"/>
        <v>78426.748421245706</v>
      </c>
      <c r="H281" s="805">
        <f t="shared" si="112"/>
        <v>0</v>
      </c>
      <c r="I281" s="844">
        <f t="shared" si="103"/>
        <v>3948125</v>
      </c>
      <c r="J281" s="805">
        <v>328</v>
      </c>
      <c r="K281" s="805">
        <f t="shared" si="104"/>
        <v>12036.966463414634</v>
      </c>
      <c r="L281" s="706"/>
      <c r="M281" s="706"/>
      <c r="N281" s="194" t="s">
        <v>1301</v>
      </c>
      <c r="O281" s="818">
        <f t="shared" si="108"/>
        <v>41044</v>
      </c>
      <c r="P281" s="818">
        <v>41047</v>
      </c>
      <c r="Q281" s="819" t="s">
        <v>998</v>
      </c>
      <c r="R281" s="312">
        <f>J281</f>
        <v>328</v>
      </c>
      <c r="S281" s="263">
        <v>10775</v>
      </c>
      <c r="T281" s="8">
        <f t="shared" si="105"/>
        <v>3534200</v>
      </c>
      <c r="U281" s="460"/>
      <c r="V281" s="820"/>
      <c r="W281" s="848"/>
      <c r="X281" s="848"/>
      <c r="Y281" s="8">
        <f t="shared" si="106"/>
        <v>0</v>
      </c>
    </row>
    <row r="282" spans="1:25">
      <c r="A282" s="843">
        <f t="shared" si="109"/>
        <v>84</v>
      </c>
      <c r="B282" s="305" t="s">
        <v>1197</v>
      </c>
      <c r="C282" s="872">
        <f t="shared" si="111"/>
        <v>7432230</v>
      </c>
      <c r="D282" s="805">
        <f t="shared" si="112"/>
        <v>266969.97091423633</v>
      </c>
      <c r="E282" s="805">
        <f t="shared" si="112"/>
        <v>87287.932683489242</v>
      </c>
      <c r="F282" s="805">
        <f t="shared" si="112"/>
        <v>162285.98380630452</v>
      </c>
      <c r="G282" s="805">
        <f t="shared" si="112"/>
        <v>120748.49985588135</v>
      </c>
      <c r="H282" s="805">
        <f t="shared" si="112"/>
        <v>0</v>
      </c>
      <c r="I282" s="844">
        <f t="shared" si="103"/>
        <v>8069522</v>
      </c>
      <c r="J282" s="805">
        <v>505</v>
      </c>
      <c r="K282" s="805">
        <f t="shared" si="104"/>
        <v>15979.251485148516</v>
      </c>
      <c r="L282" s="706"/>
      <c r="M282" s="706"/>
      <c r="N282" s="194" t="s">
        <v>1394</v>
      </c>
      <c r="O282" s="818">
        <f t="shared" si="108"/>
        <v>41044</v>
      </c>
      <c r="P282" s="818">
        <v>41047</v>
      </c>
      <c r="Q282" s="819" t="s">
        <v>998</v>
      </c>
      <c r="R282" s="312">
        <v>510</v>
      </c>
      <c r="S282" s="263">
        <v>14573</v>
      </c>
      <c r="T282" s="8">
        <f t="shared" si="105"/>
        <v>7432230</v>
      </c>
      <c r="U282" s="460"/>
      <c r="V282" s="820"/>
      <c r="W282" s="848"/>
      <c r="X282" s="848"/>
      <c r="Y282" s="8">
        <f t="shared" si="106"/>
        <v>0</v>
      </c>
    </row>
    <row r="283" spans="1:25">
      <c r="A283" s="843">
        <f t="shared" si="109"/>
        <v>85</v>
      </c>
      <c r="B283" s="305" t="s">
        <v>1196</v>
      </c>
      <c r="C283" s="872">
        <f t="shared" si="111"/>
        <v>778900</v>
      </c>
      <c r="D283" s="805">
        <f t="shared" si="112"/>
        <v>172869.66433456488</v>
      </c>
      <c r="E283" s="805">
        <f t="shared" si="112"/>
        <v>56521.097004952433</v>
      </c>
      <c r="F283" s="805">
        <f t="shared" si="112"/>
        <v>105084.19149437937</v>
      </c>
      <c r="G283" s="805">
        <f t="shared" si="112"/>
        <v>78187.642480937036</v>
      </c>
      <c r="H283" s="805">
        <f t="shared" si="112"/>
        <v>0</v>
      </c>
      <c r="I283" s="844">
        <f t="shared" si="103"/>
        <v>1191563</v>
      </c>
      <c r="J283" s="805">
        <v>327</v>
      </c>
      <c r="K283" s="805">
        <f t="shared" si="104"/>
        <v>3643.9235474006118</v>
      </c>
      <c r="L283" s="706"/>
      <c r="M283" s="706"/>
      <c r="N283" s="194" t="s">
        <v>1395</v>
      </c>
      <c r="O283" s="818">
        <f t="shared" si="108"/>
        <v>41048</v>
      </c>
      <c r="P283" s="818">
        <v>41051</v>
      </c>
      <c r="Q283" s="819" t="s">
        <v>1000</v>
      </c>
      <c r="R283" s="312">
        <v>50</v>
      </c>
      <c r="S283" s="263">
        <v>15578</v>
      </c>
      <c r="T283" s="8">
        <f t="shared" si="105"/>
        <v>778900</v>
      </c>
      <c r="U283" s="460"/>
      <c r="V283" s="820"/>
      <c r="W283" s="848"/>
      <c r="X283" s="848"/>
      <c r="Y283" s="8">
        <f t="shared" si="106"/>
        <v>0</v>
      </c>
    </row>
    <row r="284" spans="1:25">
      <c r="A284" s="843">
        <f t="shared" si="109"/>
        <v>86</v>
      </c>
      <c r="B284" s="305" t="s">
        <v>1195</v>
      </c>
      <c r="C284" s="872">
        <f t="shared" si="111"/>
        <v>1378200</v>
      </c>
      <c r="D284" s="805">
        <f t="shared" si="112"/>
        <v>167583.13025705525</v>
      </c>
      <c r="E284" s="805">
        <f t="shared" si="112"/>
        <v>54792.6230904279</v>
      </c>
      <c r="F284" s="805">
        <f t="shared" si="112"/>
        <v>101870.60765663076</v>
      </c>
      <c r="G284" s="805">
        <f t="shared" si="112"/>
        <v>75796.583077850271</v>
      </c>
      <c r="H284" s="805">
        <f t="shared" si="112"/>
        <v>0</v>
      </c>
      <c r="I284" s="844">
        <f t="shared" si="103"/>
        <v>1778243</v>
      </c>
      <c r="J284" s="805">
        <v>317</v>
      </c>
      <c r="K284" s="805">
        <f t="shared" si="104"/>
        <v>5609.5993690851737</v>
      </c>
      <c r="L284" s="706"/>
      <c r="M284" s="706"/>
      <c r="N284" s="194" t="s">
        <v>1385</v>
      </c>
      <c r="O284" s="818">
        <f t="shared" si="108"/>
        <v>41048</v>
      </c>
      <c r="P284" s="818">
        <v>41051</v>
      </c>
      <c r="Q284" s="819" t="s">
        <v>1000</v>
      </c>
      <c r="R284" s="312">
        <v>100</v>
      </c>
      <c r="S284" s="263">
        <v>13782</v>
      </c>
      <c r="T284" s="8">
        <f t="shared" si="105"/>
        <v>1378200</v>
      </c>
      <c r="U284" s="460"/>
      <c r="V284" s="820"/>
      <c r="W284" s="848"/>
      <c r="X284" s="848"/>
      <c r="Y284" s="8">
        <f t="shared" si="106"/>
        <v>0</v>
      </c>
    </row>
    <row r="285" spans="1:25">
      <c r="A285" s="843">
        <f t="shared" si="109"/>
        <v>87</v>
      </c>
      <c r="B285" s="305" t="s">
        <v>1194</v>
      </c>
      <c r="C285" s="872">
        <f t="shared" si="111"/>
        <v>11395925</v>
      </c>
      <c r="D285" s="805">
        <f t="shared" si="112"/>
        <v>1078452.9518119644</v>
      </c>
      <c r="E285" s="805">
        <f t="shared" si="112"/>
        <v>352608.67856300605</v>
      </c>
      <c r="F285" s="805">
        <f t="shared" si="112"/>
        <v>655571.10290071531</v>
      </c>
      <c r="G285" s="805">
        <f t="shared" si="112"/>
        <v>487776.11822969891</v>
      </c>
      <c r="H285" s="805">
        <f t="shared" si="112"/>
        <v>0</v>
      </c>
      <c r="I285" s="844">
        <f t="shared" si="103"/>
        <v>13970334</v>
      </c>
      <c r="J285" s="805">
        <v>2040</v>
      </c>
      <c r="K285" s="805">
        <f t="shared" si="104"/>
        <v>6848.2029411764706</v>
      </c>
      <c r="L285" s="706"/>
      <c r="M285" s="706"/>
      <c r="N285" s="194" t="s">
        <v>1396</v>
      </c>
      <c r="O285" s="818">
        <f t="shared" si="108"/>
        <v>41048</v>
      </c>
      <c r="P285" s="818">
        <v>41051</v>
      </c>
      <c r="Q285" s="819" t="s">
        <v>1000</v>
      </c>
      <c r="R285" s="312">
        <v>575</v>
      </c>
      <c r="S285" s="850">
        <v>19819</v>
      </c>
      <c r="T285" s="8">
        <f t="shared" si="105"/>
        <v>11395925</v>
      </c>
      <c r="U285" s="460"/>
      <c r="V285" s="820"/>
      <c r="W285" s="848"/>
      <c r="X285" s="848"/>
      <c r="Y285" s="8">
        <f t="shared" si="106"/>
        <v>0</v>
      </c>
    </row>
    <row r="286" spans="1:25">
      <c r="A286" s="843">
        <f t="shared" si="109"/>
        <v>88</v>
      </c>
      <c r="B286" s="305" t="s">
        <v>1193</v>
      </c>
      <c r="C286" s="872">
        <f t="shared" si="111"/>
        <v>3681500</v>
      </c>
      <c r="D286" s="805">
        <f t="shared" si="112"/>
        <v>260097.47661347379</v>
      </c>
      <c r="E286" s="805">
        <f t="shared" si="112"/>
        <v>85040.916594607334</v>
      </c>
      <c r="F286" s="805">
        <f t="shared" si="112"/>
        <v>158108.32481723133</v>
      </c>
      <c r="G286" s="805">
        <f t="shared" si="112"/>
        <v>117640.12263186857</v>
      </c>
      <c r="H286" s="805">
        <f t="shared" si="112"/>
        <v>0</v>
      </c>
      <c r="I286" s="844">
        <f t="shared" si="103"/>
        <v>4302387</v>
      </c>
      <c r="J286" s="805">
        <v>492</v>
      </c>
      <c r="K286" s="805">
        <f t="shared" si="104"/>
        <v>8744.6890243902435</v>
      </c>
      <c r="L286" s="706"/>
      <c r="M286" s="706"/>
      <c r="N286" s="194" t="s">
        <v>1315</v>
      </c>
      <c r="O286" s="818">
        <f t="shared" si="108"/>
        <v>41048</v>
      </c>
      <c r="P286" s="818">
        <v>41051</v>
      </c>
      <c r="Q286" s="819" t="s">
        <v>1001</v>
      </c>
      <c r="R286" s="312">
        <v>250</v>
      </c>
      <c r="S286" s="260">
        <v>14726</v>
      </c>
      <c r="T286" s="8">
        <f t="shared" si="105"/>
        <v>3681500</v>
      </c>
      <c r="U286" s="460"/>
      <c r="V286" s="820"/>
      <c r="W286" s="848"/>
      <c r="X286" s="848"/>
      <c r="Y286" s="8">
        <f t="shared" si="106"/>
        <v>0</v>
      </c>
    </row>
    <row r="287" spans="1:25">
      <c r="A287" s="843">
        <f t="shared" si="109"/>
        <v>89</v>
      </c>
      <c r="B287" s="305" t="s">
        <v>1192</v>
      </c>
      <c r="C287" s="872">
        <f t="shared" si="111"/>
        <v>4158000</v>
      </c>
      <c r="D287" s="805">
        <f t="shared" si="112"/>
        <v>264326.7038754815</v>
      </c>
      <c r="E287" s="805">
        <f t="shared" si="112"/>
        <v>86423.695726226972</v>
      </c>
      <c r="F287" s="805">
        <f t="shared" si="112"/>
        <v>160679.19188743024</v>
      </c>
      <c r="G287" s="805">
        <f t="shared" si="112"/>
        <v>119552.97015433796</v>
      </c>
      <c r="H287" s="805">
        <f t="shared" si="112"/>
        <v>0</v>
      </c>
      <c r="I287" s="844">
        <f t="shared" si="103"/>
        <v>4788983</v>
      </c>
      <c r="J287" s="805">
        <v>500</v>
      </c>
      <c r="K287" s="805">
        <f t="shared" si="104"/>
        <v>9577.9660000000003</v>
      </c>
      <c r="L287" s="706"/>
      <c r="M287" s="706"/>
      <c r="N287" s="194" t="s">
        <v>1417</v>
      </c>
      <c r="O287" s="818">
        <f t="shared" si="108"/>
        <v>41048</v>
      </c>
      <c r="P287" s="818">
        <v>41051</v>
      </c>
      <c r="Q287" s="819" t="s">
        <v>1001</v>
      </c>
      <c r="R287" s="870">
        <v>500</v>
      </c>
      <c r="S287" s="263">
        <v>8316</v>
      </c>
      <c r="T287" s="8">
        <f t="shared" si="105"/>
        <v>4158000</v>
      </c>
      <c r="U287" s="460"/>
      <c r="V287" s="820"/>
      <c r="W287" s="848"/>
      <c r="X287" s="848"/>
      <c r="Y287" s="8">
        <f t="shared" si="106"/>
        <v>0</v>
      </c>
    </row>
    <row r="288" spans="1:25">
      <c r="A288" s="843">
        <f t="shared" si="109"/>
        <v>90</v>
      </c>
      <c r="B288" s="305" t="s">
        <v>1191</v>
      </c>
      <c r="C288" s="872">
        <f t="shared" si="111"/>
        <v>9153000</v>
      </c>
      <c r="D288" s="805">
        <f t="shared" si="112"/>
        <v>519137.64641144563</v>
      </c>
      <c r="E288" s="805">
        <f t="shared" si="112"/>
        <v>169736.13840630976</v>
      </c>
      <c r="F288" s="805">
        <f t="shared" si="112"/>
        <v>315573.93286691298</v>
      </c>
      <c r="G288" s="805">
        <f t="shared" si="112"/>
        <v>234802.03338311976</v>
      </c>
      <c r="H288" s="805">
        <f t="shared" si="112"/>
        <v>0</v>
      </c>
      <c r="I288" s="844">
        <f t="shared" si="103"/>
        <v>10392250</v>
      </c>
      <c r="J288" s="805">
        <v>982</v>
      </c>
      <c r="K288" s="805">
        <f t="shared" si="104"/>
        <v>10582.739307535641</v>
      </c>
      <c r="L288" s="706"/>
      <c r="M288" s="706"/>
      <c r="N288" s="194" t="s">
        <v>1300</v>
      </c>
      <c r="O288" s="818">
        <f t="shared" si="108"/>
        <v>41048</v>
      </c>
      <c r="P288" s="818">
        <v>41051</v>
      </c>
      <c r="Q288" s="819" t="s">
        <v>1001</v>
      </c>
      <c r="R288" s="312">
        <v>500</v>
      </c>
      <c r="S288" s="263">
        <v>18306</v>
      </c>
      <c r="T288" s="8">
        <f t="shared" si="105"/>
        <v>9153000</v>
      </c>
      <c r="U288" s="460"/>
      <c r="V288" s="820"/>
      <c r="W288" s="848"/>
      <c r="X288" s="848"/>
      <c r="Y288" s="8">
        <f t="shared" si="106"/>
        <v>0</v>
      </c>
    </row>
    <row r="289" spans="1:25">
      <c r="A289" s="843">
        <f t="shared" si="109"/>
        <v>91</v>
      </c>
      <c r="B289" s="305" t="s">
        <v>1189</v>
      </c>
      <c r="C289" s="872">
        <f t="shared" si="111"/>
        <v>1389360</v>
      </c>
      <c r="D289" s="805">
        <f t="shared" ref="D289:H298" si="113">IF($J$371&lt;&gt;0,D$371/$J$371*$J289,0)</f>
        <v>158067.36891753794</v>
      </c>
      <c r="E289" s="805">
        <f t="shared" si="113"/>
        <v>51681.370044283729</v>
      </c>
      <c r="F289" s="805">
        <f t="shared" si="113"/>
        <v>96086.156748683279</v>
      </c>
      <c r="G289" s="805">
        <f t="shared" si="113"/>
        <v>71492.676152294109</v>
      </c>
      <c r="H289" s="805">
        <f t="shared" si="113"/>
        <v>0</v>
      </c>
      <c r="I289" s="844">
        <f t="shared" si="103"/>
        <v>1766688</v>
      </c>
      <c r="J289" s="805">
        <v>299</v>
      </c>
      <c r="K289" s="805">
        <f t="shared" si="104"/>
        <v>5908.6555183946484</v>
      </c>
      <c r="L289" s="706"/>
      <c r="M289" s="706"/>
      <c r="N289" s="194" t="s">
        <v>1439</v>
      </c>
      <c r="O289" s="818">
        <f t="shared" si="108"/>
        <v>41050</v>
      </c>
      <c r="P289" s="818">
        <v>41053</v>
      </c>
      <c r="Q289" s="819" t="s">
        <v>1003</v>
      </c>
      <c r="R289" s="312">
        <v>120</v>
      </c>
      <c r="S289" s="263">
        <v>11578</v>
      </c>
      <c r="T289" s="8">
        <f t="shared" si="105"/>
        <v>1389360</v>
      </c>
      <c r="U289" s="460"/>
      <c r="V289" s="820"/>
      <c r="W289" s="848"/>
      <c r="X289" s="848"/>
      <c r="Y289" s="8">
        <f t="shared" si="106"/>
        <v>0</v>
      </c>
    </row>
    <row r="290" spans="1:25">
      <c r="A290" s="843">
        <f t="shared" si="109"/>
        <v>92</v>
      </c>
      <c r="B290" s="305" t="s">
        <v>1190</v>
      </c>
      <c r="C290" s="872">
        <f t="shared" si="111"/>
        <v>1621650</v>
      </c>
      <c r="D290" s="805">
        <f t="shared" si="113"/>
        <v>156481.40869428503</v>
      </c>
      <c r="E290" s="805">
        <f t="shared" si="113"/>
        <v>51162.827869926361</v>
      </c>
      <c r="F290" s="805">
        <f t="shared" si="113"/>
        <v>95122.081597358687</v>
      </c>
      <c r="G290" s="805">
        <f t="shared" si="113"/>
        <v>70775.358331368072</v>
      </c>
      <c r="H290" s="805">
        <f t="shared" si="113"/>
        <v>0</v>
      </c>
      <c r="I290" s="844">
        <f t="shared" si="103"/>
        <v>1995192</v>
      </c>
      <c r="J290" s="805">
        <v>296</v>
      </c>
      <c r="K290" s="805">
        <f t="shared" si="104"/>
        <v>6740.5135135135133</v>
      </c>
      <c r="L290" s="706"/>
      <c r="M290" s="706"/>
      <c r="N290" s="194" t="s">
        <v>1405</v>
      </c>
      <c r="O290" s="818">
        <f t="shared" si="108"/>
        <v>41050</v>
      </c>
      <c r="P290" s="818">
        <v>41053</v>
      </c>
      <c r="Q290" s="819" t="s">
        <v>1003</v>
      </c>
      <c r="R290" s="312">
        <v>150</v>
      </c>
      <c r="S290" s="263">
        <v>10811</v>
      </c>
      <c r="T290" s="8">
        <f t="shared" si="105"/>
        <v>1621650</v>
      </c>
      <c r="U290" s="460"/>
      <c r="V290" s="820"/>
      <c r="W290" s="848"/>
      <c r="X290" s="848"/>
      <c r="Y290" s="8">
        <f t="shared" si="106"/>
        <v>0</v>
      </c>
    </row>
    <row r="291" spans="1:25">
      <c r="A291" s="843">
        <f t="shared" si="109"/>
        <v>93</v>
      </c>
      <c r="B291" s="305" t="s">
        <v>1188</v>
      </c>
      <c r="C291" s="872">
        <f t="shared" si="82"/>
        <v>7912500</v>
      </c>
      <c r="D291" s="805">
        <f t="shared" si="113"/>
        <v>255868.24935146607</v>
      </c>
      <c r="E291" s="805">
        <f t="shared" si="113"/>
        <v>83658.13746298771</v>
      </c>
      <c r="F291" s="805">
        <f t="shared" si="113"/>
        <v>155537.45774703246</v>
      </c>
      <c r="G291" s="805">
        <f t="shared" si="113"/>
        <v>115727.27510939915</v>
      </c>
      <c r="H291" s="805">
        <f t="shared" si="113"/>
        <v>0</v>
      </c>
      <c r="I291" s="844">
        <f t="shared" si="80"/>
        <v>8523291</v>
      </c>
      <c r="J291" s="805">
        <v>484</v>
      </c>
      <c r="K291" s="805">
        <f t="shared" si="92"/>
        <v>17610.105371900827</v>
      </c>
      <c r="L291" s="706"/>
      <c r="M291" s="706"/>
      <c r="N291" s="194" t="s">
        <v>1296</v>
      </c>
      <c r="O291" s="818">
        <f t="shared" si="108"/>
        <v>41050</v>
      </c>
      <c r="P291" s="818">
        <v>41053</v>
      </c>
      <c r="Q291" s="819" t="s">
        <v>1004</v>
      </c>
      <c r="R291" s="312">
        <v>500</v>
      </c>
      <c r="S291" s="263">
        <v>15825</v>
      </c>
      <c r="T291" s="8">
        <f t="shared" si="93"/>
        <v>7912500</v>
      </c>
      <c r="U291" s="460"/>
      <c r="V291" s="820"/>
      <c r="W291" s="848"/>
      <c r="X291" s="848"/>
      <c r="Y291" s="8">
        <f t="shared" si="94"/>
        <v>0</v>
      </c>
    </row>
    <row r="292" spans="1:25">
      <c r="A292" s="843">
        <f t="shared" si="109"/>
        <v>94</v>
      </c>
      <c r="B292" s="305" t="s">
        <v>1187</v>
      </c>
      <c r="C292" s="872">
        <f t="shared" si="82"/>
        <v>16184850</v>
      </c>
      <c r="D292" s="805">
        <f t="shared" si="113"/>
        <v>449355.39658831852</v>
      </c>
      <c r="E292" s="805">
        <f t="shared" si="113"/>
        <v>146920.28273458584</v>
      </c>
      <c r="F292" s="805">
        <f t="shared" si="113"/>
        <v>273154.62620863138</v>
      </c>
      <c r="G292" s="805">
        <f t="shared" si="113"/>
        <v>203240.04926237455</v>
      </c>
      <c r="H292" s="805">
        <f t="shared" si="113"/>
        <v>0</v>
      </c>
      <c r="I292" s="844">
        <f t="shared" si="80"/>
        <v>17257520</v>
      </c>
      <c r="J292" s="805">
        <v>850</v>
      </c>
      <c r="K292" s="805">
        <f t="shared" si="92"/>
        <v>20302.964705882354</v>
      </c>
      <c r="L292" s="706"/>
      <c r="M292" s="706"/>
      <c r="N292" s="194" t="s">
        <v>1398</v>
      </c>
      <c r="O292" s="818">
        <f t="shared" si="108"/>
        <v>41050</v>
      </c>
      <c r="P292" s="818">
        <v>41053</v>
      </c>
      <c r="Q292" s="819" t="s">
        <v>1005</v>
      </c>
      <c r="R292" s="312">
        <f>J292</f>
        <v>850</v>
      </c>
      <c r="S292" s="260">
        <v>19041</v>
      </c>
      <c r="T292" s="8">
        <f t="shared" si="93"/>
        <v>16184850</v>
      </c>
      <c r="U292" s="460"/>
      <c r="V292" s="820"/>
      <c r="W292" s="848"/>
      <c r="X292" s="848"/>
      <c r="Y292" s="8">
        <f t="shared" si="94"/>
        <v>0</v>
      </c>
    </row>
    <row r="293" spans="1:25">
      <c r="A293" s="843">
        <f t="shared" si="109"/>
        <v>95</v>
      </c>
      <c r="B293" s="305" t="s">
        <v>1186</v>
      </c>
      <c r="C293" s="872">
        <f t="shared" si="82"/>
        <v>5397950</v>
      </c>
      <c r="D293" s="805">
        <f t="shared" si="113"/>
        <v>237894.03348793334</v>
      </c>
      <c r="E293" s="805">
        <f t="shared" si="113"/>
        <v>77781.32615360427</v>
      </c>
      <c r="F293" s="805">
        <f t="shared" si="113"/>
        <v>144611.27269868719</v>
      </c>
      <c r="G293" s="805">
        <f t="shared" si="113"/>
        <v>107597.67313890417</v>
      </c>
      <c r="H293" s="805">
        <f t="shared" si="113"/>
        <v>0</v>
      </c>
      <c r="I293" s="844">
        <f t="shared" si="80"/>
        <v>5965834</v>
      </c>
      <c r="J293" s="805">
        <v>450</v>
      </c>
      <c r="K293" s="805">
        <f t="shared" si="92"/>
        <v>13257.408888888889</v>
      </c>
      <c r="L293" s="706"/>
      <c r="M293" s="706"/>
      <c r="N293" s="191" t="s">
        <v>1290</v>
      </c>
      <c r="O293" s="818">
        <f t="shared" si="108"/>
        <v>41050</v>
      </c>
      <c r="P293" s="818">
        <v>41053</v>
      </c>
      <c r="Q293" s="819" t="s">
        <v>1005</v>
      </c>
      <c r="R293" s="312">
        <f>J293</f>
        <v>450</v>
      </c>
      <c r="S293" s="260">
        <v>11995.444444444445</v>
      </c>
      <c r="T293" s="8">
        <f t="shared" si="93"/>
        <v>5397950</v>
      </c>
      <c r="U293" s="460"/>
      <c r="V293" s="820"/>
      <c r="W293" s="848"/>
      <c r="X293" s="848"/>
      <c r="Y293" s="8">
        <f t="shared" si="94"/>
        <v>0</v>
      </c>
    </row>
    <row r="294" spans="1:25">
      <c r="A294" s="843">
        <f t="shared" si="109"/>
        <v>96</v>
      </c>
      <c r="B294" s="305" t="s">
        <v>1185</v>
      </c>
      <c r="C294" s="872">
        <f t="shared" si="82"/>
        <v>9071765.2006056011</v>
      </c>
      <c r="D294" s="805">
        <f t="shared" si="113"/>
        <v>237894.03348793334</v>
      </c>
      <c r="E294" s="805">
        <f t="shared" si="113"/>
        <v>77781.32615360427</v>
      </c>
      <c r="F294" s="805">
        <f t="shared" si="113"/>
        <v>144611.27269868719</v>
      </c>
      <c r="G294" s="805">
        <f t="shared" si="113"/>
        <v>107597.67313890417</v>
      </c>
      <c r="H294" s="805">
        <f t="shared" si="113"/>
        <v>0</v>
      </c>
      <c r="I294" s="844">
        <f t="shared" si="80"/>
        <v>9639650</v>
      </c>
      <c r="J294" s="805">
        <v>450</v>
      </c>
      <c r="K294" s="805">
        <f t="shared" si="92"/>
        <v>21421.444444444445</v>
      </c>
      <c r="L294" s="706"/>
      <c r="M294" s="706"/>
      <c r="N294" s="191" t="s">
        <v>1373</v>
      </c>
      <c r="O294" s="818">
        <f t="shared" si="108"/>
        <v>41050</v>
      </c>
      <c r="P294" s="818">
        <v>41053</v>
      </c>
      <c r="Q294" s="819" t="s">
        <v>1005</v>
      </c>
      <c r="R294" s="312">
        <v>455</v>
      </c>
      <c r="S294" s="263">
        <v>19937.945495836488</v>
      </c>
      <c r="T294" s="8">
        <f t="shared" si="93"/>
        <v>9071765.2006056011</v>
      </c>
      <c r="U294" s="460"/>
      <c r="V294" s="820"/>
      <c r="W294" s="848"/>
      <c r="X294" s="848"/>
      <c r="Y294" s="8">
        <f t="shared" si="94"/>
        <v>0</v>
      </c>
    </row>
    <row r="295" spans="1:25">
      <c r="A295" s="843">
        <f t="shared" si="109"/>
        <v>97</v>
      </c>
      <c r="B295" s="305" t="s">
        <v>1172</v>
      </c>
      <c r="C295" s="872">
        <f t="shared" si="82"/>
        <v>5723500</v>
      </c>
      <c r="D295" s="805">
        <f t="shared" si="113"/>
        <v>528653.407750963</v>
      </c>
      <c r="E295" s="805">
        <f t="shared" si="113"/>
        <v>172847.39145245394</v>
      </c>
      <c r="F295" s="805">
        <f t="shared" si="113"/>
        <v>321358.38377486047</v>
      </c>
      <c r="G295" s="805">
        <f t="shared" si="113"/>
        <v>239105.94030867593</v>
      </c>
      <c r="H295" s="805">
        <f t="shared" si="113"/>
        <v>0</v>
      </c>
      <c r="I295" s="844">
        <f t="shared" si="80"/>
        <v>6985465</v>
      </c>
      <c r="J295" s="805">
        <v>1000</v>
      </c>
      <c r="K295" s="805">
        <f t="shared" si="92"/>
        <v>6985.4650000000001</v>
      </c>
      <c r="L295" s="706"/>
      <c r="M295" s="706"/>
      <c r="N295" s="194" t="s">
        <v>1451</v>
      </c>
      <c r="O295" s="818">
        <f t="shared" si="108"/>
        <v>41056</v>
      </c>
      <c r="P295" s="818">
        <v>41059</v>
      </c>
      <c r="Q295" s="819" t="s">
        <v>1011</v>
      </c>
      <c r="R295" s="312">
        <v>500</v>
      </c>
      <c r="S295" s="263">
        <v>11447</v>
      </c>
      <c r="T295" s="8">
        <f t="shared" si="93"/>
        <v>5723500</v>
      </c>
      <c r="U295" s="460"/>
      <c r="V295" s="820"/>
      <c r="W295" s="848"/>
      <c r="X295" s="848"/>
      <c r="Y295" s="8">
        <f t="shared" si="94"/>
        <v>0</v>
      </c>
    </row>
    <row r="296" spans="1:25">
      <c r="A296" s="843">
        <f t="shared" si="109"/>
        <v>98</v>
      </c>
      <c r="B296" s="305" t="s">
        <v>1183</v>
      </c>
      <c r="C296" s="872">
        <f t="shared" si="82"/>
        <v>5292000</v>
      </c>
      <c r="D296" s="805">
        <f t="shared" si="113"/>
        <v>523366.87367345334</v>
      </c>
      <c r="E296" s="805">
        <f t="shared" si="113"/>
        <v>171118.9175379294</v>
      </c>
      <c r="F296" s="805">
        <f t="shared" si="113"/>
        <v>318144.79993711185</v>
      </c>
      <c r="G296" s="805">
        <f t="shared" si="113"/>
        <v>236714.88090558918</v>
      </c>
      <c r="H296" s="805">
        <f t="shared" si="113"/>
        <v>0</v>
      </c>
      <c r="I296" s="844">
        <f t="shared" si="80"/>
        <v>6541345</v>
      </c>
      <c r="J296" s="805">
        <v>990</v>
      </c>
      <c r="K296" s="805">
        <f t="shared" si="92"/>
        <v>6607.4191919191917</v>
      </c>
      <c r="L296" s="706"/>
      <c r="M296" s="706"/>
      <c r="N296" s="194" t="s">
        <v>1432</v>
      </c>
      <c r="O296" s="818">
        <f t="shared" si="108"/>
        <v>41056</v>
      </c>
      <c r="P296" s="818">
        <v>41059</v>
      </c>
      <c r="Q296" s="819" t="s">
        <v>1011</v>
      </c>
      <c r="R296" s="312">
        <v>500</v>
      </c>
      <c r="S296" s="260">
        <v>10584</v>
      </c>
      <c r="T296" s="8">
        <f t="shared" si="93"/>
        <v>5292000</v>
      </c>
      <c r="U296" s="460"/>
      <c r="V296" s="820"/>
      <c r="W296" s="848"/>
      <c r="X296" s="848"/>
      <c r="Y296" s="8">
        <f t="shared" si="94"/>
        <v>0</v>
      </c>
    </row>
    <row r="297" spans="1:25">
      <c r="A297" s="843">
        <f t="shared" si="109"/>
        <v>99</v>
      </c>
      <c r="B297" s="305" t="s">
        <v>1501</v>
      </c>
      <c r="C297" s="872">
        <f t="shared" si="82"/>
        <v>4513.3653846153848</v>
      </c>
      <c r="D297" s="805">
        <f t="shared" si="113"/>
        <v>528.65340775096297</v>
      </c>
      <c r="E297" s="805">
        <f t="shared" si="113"/>
        <v>172.84739145245393</v>
      </c>
      <c r="F297" s="805">
        <f t="shared" si="113"/>
        <v>321.35838377486044</v>
      </c>
      <c r="G297" s="805">
        <f t="shared" si="113"/>
        <v>239.10594030867594</v>
      </c>
      <c r="H297" s="805">
        <f t="shared" si="113"/>
        <v>0</v>
      </c>
      <c r="I297" s="844">
        <f t="shared" si="80"/>
        <v>5775</v>
      </c>
      <c r="J297" s="805">
        <v>1</v>
      </c>
      <c r="K297" s="805">
        <f t="shared" si="92"/>
        <v>5775</v>
      </c>
      <c r="L297" s="706"/>
      <c r="M297" s="706"/>
      <c r="N297" s="194" t="s">
        <v>1387</v>
      </c>
      <c r="O297" s="818">
        <f t="shared" si="108"/>
        <v>41056</v>
      </c>
      <c r="P297" s="818">
        <v>41059</v>
      </c>
      <c r="Q297" s="819" t="s">
        <v>1012</v>
      </c>
      <c r="R297" s="870">
        <v>0.5</v>
      </c>
      <c r="S297" s="263">
        <v>9026.7307692307695</v>
      </c>
      <c r="T297" s="8">
        <f t="shared" si="93"/>
        <v>4513.3653846153848</v>
      </c>
      <c r="U297" s="460"/>
      <c r="V297" s="820"/>
      <c r="W297" s="848"/>
      <c r="X297" s="848"/>
      <c r="Y297" s="8">
        <f t="shared" si="94"/>
        <v>0</v>
      </c>
    </row>
    <row r="298" spans="1:25">
      <c r="A298" s="843">
        <f t="shared" si="109"/>
        <v>100</v>
      </c>
      <c r="B298" s="305" t="s">
        <v>1535</v>
      </c>
      <c r="C298" s="872">
        <f t="shared" si="82"/>
        <v>4513.3653846153848</v>
      </c>
      <c r="D298" s="805">
        <f t="shared" si="113"/>
        <v>528.65340775096297</v>
      </c>
      <c r="E298" s="805">
        <f t="shared" si="113"/>
        <v>172.84739145245393</v>
      </c>
      <c r="F298" s="805">
        <f t="shared" si="113"/>
        <v>321.35838377486044</v>
      </c>
      <c r="G298" s="805">
        <f t="shared" si="113"/>
        <v>239.10594030867594</v>
      </c>
      <c r="H298" s="805">
        <f t="shared" si="113"/>
        <v>0</v>
      </c>
      <c r="I298" s="844">
        <f t="shared" si="80"/>
        <v>5775</v>
      </c>
      <c r="J298" s="805">
        <v>1</v>
      </c>
      <c r="K298" s="805">
        <f t="shared" si="92"/>
        <v>5775</v>
      </c>
      <c r="L298" s="706"/>
      <c r="M298" s="706"/>
      <c r="N298" s="194" t="s">
        <v>1387</v>
      </c>
      <c r="O298" s="818">
        <f t="shared" si="108"/>
        <v>41056</v>
      </c>
      <c r="P298" s="818">
        <v>41059</v>
      </c>
      <c r="Q298" s="819" t="s">
        <v>1012</v>
      </c>
      <c r="R298" s="312">
        <v>0.5</v>
      </c>
      <c r="S298" s="263">
        <v>9026.7307692307695</v>
      </c>
      <c r="T298" s="8">
        <f t="shared" si="93"/>
        <v>4513.3653846153848</v>
      </c>
      <c r="U298" s="460"/>
      <c r="V298" s="820"/>
      <c r="W298" s="848"/>
      <c r="X298" s="848"/>
      <c r="Y298" s="8">
        <f t="shared" si="94"/>
        <v>0</v>
      </c>
    </row>
    <row r="299" spans="1:25">
      <c r="A299" s="843">
        <f t="shared" si="109"/>
        <v>101</v>
      </c>
      <c r="B299" s="305" t="s">
        <v>1499</v>
      </c>
      <c r="C299" s="872">
        <f t="shared" si="82"/>
        <v>9026.75</v>
      </c>
      <c r="D299" s="805">
        <f t="shared" ref="D299:H308" si="114">IF($J$371&lt;&gt;0,D$371/$J$371*$J299,0)</f>
        <v>528.65340775096297</v>
      </c>
      <c r="E299" s="805">
        <f t="shared" si="114"/>
        <v>172.84739145245393</v>
      </c>
      <c r="F299" s="805">
        <f t="shared" si="114"/>
        <v>321.35838377486044</v>
      </c>
      <c r="G299" s="805">
        <f t="shared" si="114"/>
        <v>239.10594030867594</v>
      </c>
      <c r="H299" s="805">
        <f t="shared" si="114"/>
        <v>0</v>
      </c>
      <c r="I299" s="844">
        <f t="shared" si="80"/>
        <v>10289</v>
      </c>
      <c r="J299" s="805">
        <v>1</v>
      </c>
      <c r="K299" s="805">
        <f t="shared" si="92"/>
        <v>10289</v>
      </c>
      <c r="L299" s="706"/>
      <c r="M299" s="706"/>
      <c r="N299" s="194" t="s">
        <v>1387</v>
      </c>
      <c r="O299" s="818">
        <f t="shared" si="108"/>
        <v>41056</v>
      </c>
      <c r="P299" s="818">
        <v>41059</v>
      </c>
      <c r="Q299" s="819" t="s">
        <v>1012</v>
      </c>
      <c r="R299" s="312">
        <v>1</v>
      </c>
      <c r="S299" s="263">
        <v>9026.75</v>
      </c>
      <c r="T299" s="8">
        <f t="shared" si="93"/>
        <v>9026.75</v>
      </c>
      <c r="U299" s="460"/>
      <c r="V299" s="820"/>
      <c r="W299" s="848"/>
      <c r="X299" s="848"/>
      <c r="Y299" s="8">
        <f t="shared" si="94"/>
        <v>0</v>
      </c>
    </row>
    <row r="300" spans="1:25">
      <c r="A300" s="843">
        <f t="shared" si="109"/>
        <v>102</v>
      </c>
      <c r="B300" s="305" t="s">
        <v>1503</v>
      </c>
      <c r="C300" s="872">
        <f t="shared" si="82"/>
        <v>9026.75</v>
      </c>
      <c r="D300" s="805">
        <f t="shared" si="114"/>
        <v>528.65340775096297</v>
      </c>
      <c r="E300" s="805">
        <f t="shared" si="114"/>
        <v>172.84739145245393</v>
      </c>
      <c r="F300" s="805">
        <f t="shared" si="114"/>
        <v>321.35838377486044</v>
      </c>
      <c r="G300" s="805">
        <f t="shared" si="114"/>
        <v>239.10594030867594</v>
      </c>
      <c r="H300" s="805">
        <f t="shared" si="114"/>
        <v>0</v>
      </c>
      <c r="I300" s="844">
        <f t="shared" si="80"/>
        <v>10289</v>
      </c>
      <c r="J300" s="805">
        <v>1</v>
      </c>
      <c r="K300" s="805">
        <f t="shared" si="92"/>
        <v>10289</v>
      </c>
      <c r="L300" s="706"/>
      <c r="M300" s="706"/>
      <c r="N300" s="194" t="s">
        <v>1387</v>
      </c>
      <c r="O300" s="818">
        <f t="shared" si="108"/>
        <v>41056</v>
      </c>
      <c r="P300" s="818">
        <v>41059</v>
      </c>
      <c r="Q300" s="819" t="s">
        <v>1012</v>
      </c>
      <c r="R300" s="312">
        <v>1</v>
      </c>
      <c r="S300" s="263">
        <v>9026.75</v>
      </c>
      <c r="T300" s="8">
        <f t="shared" si="93"/>
        <v>9026.75</v>
      </c>
      <c r="U300" s="460"/>
      <c r="V300" s="820"/>
      <c r="W300" s="848"/>
      <c r="X300" s="848"/>
      <c r="Y300" s="8">
        <f t="shared" si="94"/>
        <v>0</v>
      </c>
    </row>
    <row r="301" spans="1:25">
      <c r="A301" s="843">
        <f t="shared" si="109"/>
        <v>103</v>
      </c>
      <c r="B301" s="305" t="s">
        <v>1536</v>
      </c>
      <c r="C301" s="872">
        <f t="shared" si="82"/>
        <v>9026.7307692307695</v>
      </c>
      <c r="D301" s="805">
        <f t="shared" si="114"/>
        <v>528.65340775096297</v>
      </c>
      <c r="E301" s="805">
        <f t="shared" si="114"/>
        <v>172.84739145245393</v>
      </c>
      <c r="F301" s="805">
        <f t="shared" si="114"/>
        <v>321.35838377486044</v>
      </c>
      <c r="G301" s="805">
        <f t="shared" si="114"/>
        <v>239.10594030867594</v>
      </c>
      <c r="H301" s="805">
        <f t="shared" si="114"/>
        <v>0</v>
      </c>
      <c r="I301" s="844">
        <f t="shared" si="80"/>
        <v>10289</v>
      </c>
      <c r="J301" s="805">
        <v>1</v>
      </c>
      <c r="K301" s="805">
        <f t="shared" si="92"/>
        <v>10289</v>
      </c>
      <c r="L301" s="706"/>
      <c r="M301" s="706"/>
      <c r="N301" s="194" t="s">
        <v>1387</v>
      </c>
      <c r="O301" s="818">
        <f t="shared" si="108"/>
        <v>41056</v>
      </c>
      <c r="P301" s="818">
        <v>41059</v>
      </c>
      <c r="Q301" s="819" t="s">
        <v>1012</v>
      </c>
      <c r="R301" s="312">
        <v>1</v>
      </c>
      <c r="S301" s="263">
        <v>9026.7307692307695</v>
      </c>
      <c r="T301" s="8">
        <f t="shared" si="93"/>
        <v>9026.7307692307695</v>
      </c>
      <c r="U301" s="460"/>
      <c r="V301" s="820"/>
      <c r="W301" s="848"/>
      <c r="X301" s="848"/>
      <c r="Y301" s="8">
        <f t="shared" si="94"/>
        <v>0</v>
      </c>
    </row>
    <row r="302" spans="1:25">
      <c r="A302" s="843">
        <f t="shared" si="109"/>
        <v>104</v>
      </c>
      <c r="B302" s="305" t="s">
        <v>1538</v>
      </c>
      <c r="C302" s="872">
        <f t="shared" si="82"/>
        <v>9026.7307692307695</v>
      </c>
      <c r="D302" s="805">
        <f t="shared" si="114"/>
        <v>528.65340775096297</v>
      </c>
      <c r="E302" s="805">
        <f t="shared" si="114"/>
        <v>172.84739145245393</v>
      </c>
      <c r="F302" s="805">
        <f t="shared" si="114"/>
        <v>321.35838377486044</v>
      </c>
      <c r="G302" s="805">
        <f t="shared" si="114"/>
        <v>239.10594030867594</v>
      </c>
      <c r="H302" s="805">
        <f t="shared" si="114"/>
        <v>0</v>
      </c>
      <c r="I302" s="844">
        <f t="shared" si="80"/>
        <v>10289</v>
      </c>
      <c r="J302" s="805">
        <v>1</v>
      </c>
      <c r="K302" s="805">
        <f t="shared" si="92"/>
        <v>10289</v>
      </c>
      <c r="L302" s="706"/>
      <c r="M302" s="706"/>
      <c r="N302" s="194" t="s">
        <v>1387</v>
      </c>
      <c r="O302" s="818">
        <f t="shared" si="108"/>
        <v>41056</v>
      </c>
      <c r="P302" s="818">
        <v>41059</v>
      </c>
      <c r="Q302" s="819" t="s">
        <v>1012</v>
      </c>
      <c r="R302" s="312">
        <v>1</v>
      </c>
      <c r="S302" s="263">
        <v>9026.7307692307695</v>
      </c>
      <c r="T302" s="8">
        <f t="shared" si="93"/>
        <v>9026.7307692307695</v>
      </c>
      <c r="U302" s="460"/>
      <c r="V302" s="820"/>
      <c r="W302" s="848"/>
      <c r="X302" s="848"/>
      <c r="Y302" s="8">
        <f t="shared" si="94"/>
        <v>0</v>
      </c>
    </row>
    <row r="303" spans="1:25">
      <c r="A303" s="843">
        <f t="shared" si="109"/>
        <v>105</v>
      </c>
      <c r="B303" s="305" t="s">
        <v>1541</v>
      </c>
      <c r="C303" s="872">
        <f t="shared" si="82"/>
        <v>9026.75</v>
      </c>
      <c r="D303" s="805">
        <f t="shared" si="114"/>
        <v>528.65340775096297</v>
      </c>
      <c r="E303" s="805">
        <f t="shared" si="114"/>
        <v>172.84739145245393</v>
      </c>
      <c r="F303" s="805">
        <f t="shared" si="114"/>
        <v>321.35838377486044</v>
      </c>
      <c r="G303" s="805">
        <f t="shared" si="114"/>
        <v>239.10594030867594</v>
      </c>
      <c r="H303" s="805">
        <f t="shared" si="114"/>
        <v>0</v>
      </c>
      <c r="I303" s="844">
        <f t="shared" si="80"/>
        <v>10289</v>
      </c>
      <c r="J303" s="805">
        <v>1</v>
      </c>
      <c r="K303" s="805">
        <f t="shared" si="92"/>
        <v>10289</v>
      </c>
      <c r="L303" s="706"/>
      <c r="M303" s="706"/>
      <c r="N303" s="194" t="s">
        <v>1387</v>
      </c>
      <c r="O303" s="818">
        <f t="shared" si="108"/>
        <v>41056</v>
      </c>
      <c r="P303" s="818">
        <v>41059</v>
      </c>
      <c r="Q303" s="819" t="s">
        <v>1012</v>
      </c>
      <c r="R303" s="312">
        <v>1</v>
      </c>
      <c r="S303" s="263">
        <v>9026.75</v>
      </c>
      <c r="T303" s="8">
        <f t="shared" si="93"/>
        <v>9026.75</v>
      </c>
      <c r="U303" s="460"/>
      <c r="V303" s="820"/>
      <c r="W303" s="848"/>
      <c r="X303" s="848"/>
      <c r="Y303" s="8">
        <f t="shared" si="94"/>
        <v>0</v>
      </c>
    </row>
    <row r="304" spans="1:25">
      <c r="A304" s="843">
        <f t="shared" si="109"/>
        <v>106</v>
      </c>
      <c r="B304" s="305" t="s">
        <v>1529</v>
      </c>
      <c r="C304" s="872">
        <f>T304</f>
        <v>9026.7307692307695</v>
      </c>
      <c r="D304" s="805">
        <f t="shared" si="114"/>
        <v>528.65340775096297</v>
      </c>
      <c r="E304" s="805">
        <f t="shared" si="114"/>
        <v>172.84739145245393</v>
      </c>
      <c r="F304" s="805">
        <f t="shared" si="114"/>
        <v>321.35838377486044</v>
      </c>
      <c r="G304" s="805">
        <f t="shared" si="114"/>
        <v>239.10594030867594</v>
      </c>
      <c r="H304" s="805">
        <f t="shared" si="114"/>
        <v>0</v>
      </c>
      <c r="I304" s="844">
        <f t="shared" si="80"/>
        <v>10289</v>
      </c>
      <c r="J304" s="805">
        <v>1</v>
      </c>
      <c r="K304" s="805">
        <f t="shared" si="92"/>
        <v>10289</v>
      </c>
      <c r="L304" s="706"/>
      <c r="M304" s="706"/>
      <c r="N304" s="194" t="s">
        <v>1387</v>
      </c>
      <c r="O304" s="818">
        <f t="shared" si="108"/>
        <v>41056</v>
      </c>
      <c r="P304" s="818">
        <v>41059</v>
      </c>
      <c r="Q304" s="819" t="s">
        <v>1012</v>
      </c>
      <c r="R304" s="312">
        <v>1</v>
      </c>
      <c r="S304" s="263">
        <v>9026.7307692307695</v>
      </c>
      <c r="T304" s="8">
        <f t="shared" si="93"/>
        <v>9026.7307692307695</v>
      </c>
      <c r="U304" s="460"/>
      <c r="V304" s="820"/>
      <c r="W304" s="848"/>
      <c r="X304" s="848"/>
      <c r="Y304" s="8">
        <f t="shared" si="94"/>
        <v>0</v>
      </c>
    </row>
    <row r="305" spans="1:25">
      <c r="A305" s="843">
        <f t="shared" si="109"/>
        <v>107</v>
      </c>
      <c r="B305" s="305" t="s">
        <v>1529</v>
      </c>
      <c r="C305" s="872">
        <f>T305</f>
        <v>26790</v>
      </c>
      <c r="D305" s="805">
        <f t="shared" si="114"/>
        <v>1585.9602232528889</v>
      </c>
      <c r="E305" s="805">
        <f t="shared" si="114"/>
        <v>518.54217435736177</v>
      </c>
      <c r="F305" s="805">
        <f t="shared" si="114"/>
        <v>964.07515132458138</v>
      </c>
      <c r="G305" s="805">
        <f t="shared" si="114"/>
        <v>717.31782092602782</v>
      </c>
      <c r="H305" s="805">
        <f t="shared" si="114"/>
        <v>0</v>
      </c>
      <c r="I305" s="844">
        <f t="shared" si="80"/>
        <v>30576</v>
      </c>
      <c r="J305" s="805">
        <v>3</v>
      </c>
      <c r="K305" s="805">
        <f t="shared" si="92"/>
        <v>10192</v>
      </c>
      <c r="L305" s="706"/>
      <c r="M305" s="706"/>
      <c r="N305" s="194" t="s">
        <v>756</v>
      </c>
      <c r="O305" s="818">
        <f t="shared" si="108"/>
        <v>41056</v>
      </c>
      <c r="P305" s="818">
        <v>41059</v>
      </c>
      <c r="Q305" s="819" t="s">
        <v>1012</v>
      </c>
      <c r="R305" s="312">
        <v>3</v>
      </c>
      <c r="S305" s="263">
        <v>8930</v>
      </c>
      <c r="T305" s="8">
        <f t="shared" si="93"/>
        <v>26790</v>
      </c>
      <c r="U305" s="460"/>
      <c r="V305" s="820"/>
      <c r="W305" s="848"/>
      <c r="X305" s="848"/>
      <c r="Y305" s="8">
        <f t="shared" si="94"/>
        <v>0</v>
      </c>
    </row>
    <row r="306" spans="1:25">
      <c r="A306" s="843">
        <f t="shared" si="109"/>
        <v>108</v>
      </c>
      <c r="B306" s="305" t="s">
        <v>1505</v>
      </c>
      <c r="C306" s="872">
        <f>T306</f>
        <v>9026.75</v>
      </c>
      <c r="D306" s="805">
        <f t="shared" si="114"/>
        <v>528.65340775096297</v>
      </c>
      <c r="E306" s="805">
        <f t="shared" si="114"/>
        <v>172.84739145245393</v>
      </c>
      <c r="F306" s="805">
        <f t="shared" si="114"/>
        <v>321.35838377486044</v>
      </c>
      <c r="G306" s="805">
        <f t="shared" si="114"/>
        <v>239.10594030867594</v>
      </c>
      <c r="H306" s="805">
        <f t="shared" si="114"/>
        <v>0</v>
      </c>
      <c r="I306" s="844">
        <f t="shared" si="80"/>
        <v>10289</v>
      </c>
      <c r="J306" s="805">
        <v>1</v>
      </c>
      <c r="K306" s="805">
        <f t="shared" si="92"/>
        <v>10289</v>
      </c>
      <c r="L306" s="706"/>
      <c r="M306" s="706"/>
      <c r="N306" s="194" t="s">
        <v>1387</v>
      </c>
      <c r="O306" s="818">
        <f t="shared" si="108"/>
        <v>41056</v>
      </c>
      <c r="P306" s="818">
        <v>41059</v>
      </c>
      <c r="Q306" s="819" t="s">
        <v>1012</v>
      </c>
      <c r="R306" s="312">
        <v>1</v>
      </c>
      <c r="S306" s="263">
        <v>9026.75</v>
      </c>
      <c r="T306" s="8">
        <f t="shared" si="93"/>
        <v>9026.75</v>
      </c>
      <c r="U306" s="460"/>
      <c r="V306" s="820"/>
      <c r="W306" s="848"/>
      <c r="X306" s="848"/>
      <c r="Y306" s="8">
        <f t="shared" si="94"/>
        <v>0</v>
      </c>
    </row>
    <row r="307" spans="1:25">
      <c r="A307" s="843">
        <f t="shared" si="109"/>
        <v>109</v>
      </c>
      <c r="B307" s="305" t="s">
        <v>1514</v>
      </c>
      <c r="C307" s="872">
        <f>T307</f>
        <v>204437.33333333331</v>
      </c>
      <c r="D307" s="805">
        <f t="shared" si="114"/>
        <v>13744.988601525038</v>
      </c>
      <c r="E307" s="805">
        <f t="shared" si="114"/>
        <v>4494.0321777638019</v>
      </c>
      <c r="F307" s="805">
        <f t="shared" si="114"/>
        <v>8355.3179781463714</v>
      </c>
      <c r="G307" s="805">
        <f t="shared" si="114"/>
        <v>6216.7544480255747</v>
      </c>
      <c r="H307" s="805">
        <f t="shared" si="114"/>
        <v>0</v>
      </c>
      <c r="I307" s="844">
        <f t="shared" si="80"/>
        <v>237248</v>
      </c>
      <c r="J307" s="805">
        <v>26</v>
      </c>
      <c r="K307" s="805">
        <f t="shared" si="92"/>
        <v>9124.9230769230762</v>
      </c>
      <c r="L307" s="706"/>
      <c r="M307" s="706"/>
      <c r="N307" s="194" t="s">
        <v>1423</v>
      </c>
      <c r="O307" s="818">
        <f t="shared" si="108"/>
        <v>41056</v>
      </c>
      <c r="P307" s="818">
        <v>41059</v>
      </c>
      <c r="Q307" s="819" t="s">
        <v>1012</v>
      </c>
      <c r="R307" s="312">
        <v>14</v>
      </c>
      <c r="S307" s="263">
        <v>14602.666666666666</v>
      </c>
      <c r="T307" s="8">
        <f t="shared" si="93"/>
        <v>204437.33333333331</v>
      </c>
      <c r="U307" s="460"/>
      <c r="V307" s="820"/>
      <c r="W307" s="848"/>
      <c r="X307" s="848"/>
      <c r="Y307" s="8">
        <f t="shared" si="94"/>
        <v>0</v>
      </c>
    </row>
    <row r="308" spans="1:25">
      <c r="A308" s="843">
        <f t="shared" si="109"/>
        <v>110</v>
      </c>
      <c r="B308" s="305" t="s">
        <v>1517</v>
      </c>
      <c r="C308" s="872">
        <f>T308</f>
        <v>21550</v>
      </c>
      <c r="D308" s="805">
        <f t="shared" si="114"/>
        <v>1057.3068155019259</v>
      </c>
      <c r="E308" s="805">
        <f t="shared" si="114"/>
        <v>345.69478290490787</v>
      </c>
      <c r="F308" s="805">
        <f t="shared" si="114"/>
        <v>642.71676754972088</v>
      </c>
      <c r="G308" s="805">
        <f t="shared" si="114"/>
        <v>478.21188061735188</v>
      </c>
      <c r="H308" s="805">
        <f t="shared" si="114"/>
        <v>0</v>
      </c>
      <c r="I308" s="844">
        <f t="shared" si="80"/>
        <v>24074</v>
      </c>
      <c r="J308" s="805">
        <v>2</v>
      </c>
      <c r="K308" s="805">
        <f t="shared" si="92"/>
        <v>12037</v>
      </c>
      <c r="L308" s="856"/>
      <c r="M308" s="706"/>
      <c r="N308" s="194" t="s">
        <v>1301</v>
      </c>
      <c r="O308" s="818">
        <f t="shared" si="108"/>
        <v>41056</v>
      </c>
      <c r="P308" s="818">
        <v>41059</v>
      </c>
      <c r="Q308" s="819" t="s">
        <v>1012</v>
      </c>
      <c r="R308" s="312">
        <f t="shared" ref="R308" si="115">J308</f>
        <v>2</v>
      </c>
      <c r="S308" s="263">
        <v>10775</v>
      </c>
      <c r="T308" s="8">
        <f t="shared" si="93"/>
        <v>21550</v>
      </c>
      <c r="U308" s="460"/>
      <c r="V308" s="820"/>
      <c r="W308" s="848"/>
      <c r="X308" s="848"/>
      <c r="Y308" s="8">
        <f t="shared" si="94"/>
        <v>0</v>
      </c>
    </row>
    <row r="309" spans="1:25">
      <c r="A309" s="843">
        <f t="shared" si="109"/>
        <v>111</v>
      </c>
      <c r="B309" s="305" t="s">
        <v>1542</v>
      </c>
      <c r="C309" s="872">
        <f t="shared" ref="C309:C329" si="116">T309</f>
        <v>9420</v>
      </c>
      <c r="D309" s="805">
        <f t="shared" ref="D309:H318" si="117">IF($J$371&lt;&gt;0,D$371/$J$371*$J309,0)</f>
        <v>528.65340775096297</v>
      </c>
      <c r="E309" s="805">
        <f t="shared" si="117"/>
        <v>172.84739145245393</v>
      </c>
      <c r="F309" s="805">
        <f t="shared" si="117"/>
        <v>321.35838377486044</v>
      </c>
      <c r="G309" s="805">
        <f t="shared" si="117"/>
        <v>239.10594030867594</v>
      </c>
      <c r="H309" s="805">
        <f t="shared" si="117"/>
        <v>0</v>
      </c>
      <c r="I309" s="844">
        <f t="shared" ref="I309:I331" si="118">ROUND(SUM(C309:H309),0)</f>
        <v>10682</v>
      </c>
      <c r="J309" s="805">
        <v>1</v>
      </c>
      <c r="K309" s="805">
        <f t="shared" ref="K309:K331" si="119">IF(J309&lt;&gt;"",I309/J309,"")</f>
        <v>10682</v>
      </c>
      <c r="L309" s="706"/>
      <c r="M309" s="706"/>
      <c r="N309" s="194" t="s">
        <v>737</v>
      </c>
      <c r="O309" s="818">
        <f t="shared" si="108"/>
        <v>41056</v>
      </c>
      <c r="P309" s="818">
        <v>41059</v>
      </c>
      <c r="Q309" s="819" t="s">
        <v>1012</v>
      </c>
      <c r="R309" s="312">
        <f>J309</f>
        <v>1</v>
      </c>
      <c r="S309" s="263">
        <v>9420</v>
      </c>
      <c r="T309" s="8">
        <f t="shared" ref="T309:T331" si="120">R309*S309</f>
        <v>9420</v>
      </c>
      <c r="U309" s="460"/>
      <c r="V309" s="820"/>
      <c r="W309" s="848"/>
      <c r="X309" s="848"/>
      <c r="Y309" s="8">
        <f t="shared" ref="Y309:Y331" si="121">W309*X309</f>
        <v>0</v>
      </c>
    </row>
    <row r="310" spans="1:25">
      <c r="A310" s="843">
        <f t="shared" si="109"/>
        <v>112</v>
      </c>
      <c r="B310" s="305" t="s">
        <v>1504</v>
      </c>
      <c r="C310" s="872">
        <f t="shared" si="116"/>
        <v>9026.75</v>
      </c>
      <c r="D310" s="805">
        <f t="shared" si="117"/>
        <v>528.65340775096297</v>
      </c>
      <c r="E310" s="805">
        <f t="shared" si="117"/>
        <v>172.84739145245393</v>
      </c>
      <c r="F310" s="805">
        <f t="shared" si="117"/>
        <v>321.35838377486044</v>
      </c>
      <c r="G310" s="805">
        <f t="shared" si="117"/>
        <v>239.10594030867594</v>
      </c>
      <c r="H310" s="805">
        <f t="shared" si="117"/>
        <v>0</v>
      </c>
      <c r="I310" s="844">
        <f t="shared" si="118"/>
        <v>10289</v>
      </c>
      <c r="J310" s="805">
        <v>1</v>
      </c>
      <c r="K310" s="805">
        <f t="shared" si="119"/>
        <v>10289</v>
      </c>
      <c r="L310" s="706"/>
      <c r="M310" s="706"/>
      <c r="N310" s="194" t="s">
        <v>1387</v>
      </c>
      <c r="O310" s="818">
        <f t="shared" si="108"/>
        <v>41056</v>
      </c>
      <c r="P310" s="818">
        <v>41059</v>
      </c>
      <c r="Q310" s="819" t="s">
        <v>1012</v>
      </c>
      <c r="R310" s="312">
        <v>1</v>
      </c>
      <c r="S310" s="263">
        <v>9026.75</v>
      </c>
      <c r="T310" s="8">
        <f t="shared" si="120"/>
        <v>9026.75</v>
      </c>
      <c r="U310" s="460"/>
      <c r="V310" s="820"/>
      <c r="W310" s="848"/>
      <c r="X310" s="848"/>
      <c r="Y310" s="8">
        <f t="shared" si="121"/>
        <v>0</v>
      </c>
    </row>
    <row r="311" spans="1:25">
      <c r="A311" s="843">
        <f t="shared" si="109"/>
        <v>113</v>
      </c>
      <c r="B311" s="305" t="s">
        <v>1539</v>
      </c>
      <c r="C311" s="872">
        <f t="shared" si="116"/>
        <v>9026.7307692307695</v>
      </c>
      <c r="D311" s="805">
        <f t="shared" si="117"/>
        <v>528.65340775096297</v>
      </c>
      <c r="E311" s="805">
        <f t="shared" si="117"/>
        <v>172.84739145245393</v>
      </c>
      <c r="F311" s="805">
        <f t="shared" si="117"/>
        <v>321.35838377486044</v>
      </c>
      <c r="G311" s="805">
        <f t="shared" si="117"/>
        <v>239.10594030867594</v>
      </c>
      <c r="H311" s="805">
        <f t="shared" si="117"/>
        <v>0</v>
      </c>
      <c r="I311" s="844">
        <f t="shared" si="118"/>
        <v>10289</v>
      </c>
      <c r="J311" s="805">
        <v>1</v>
      </c>
      <c r="K311" s="805">
        <f t="shared" si="119"/>
        <v>10289</v>
      </c>
      <c r="L311" s="706"/>
      <c r="M311" s="706"/>
      <c r="N311" s="194" t="s">
        <v>1387</v>
      </c>
      <c r="O311" s="818">
        <f t="shared" si="108"/>
        <v>41056</v>
      </c>
      <c r="P311" s="818">
        <v>41059</v>
      </c>
      <c r="Q311" s="819" t="s">
        <v>1012</v>
      </c>
      <c r="R311" s="312">
        <v>1</v>
      </c>
      <c r="S311" s="263">
        <v>9026.7307692307695</v>
      </c>
      <c r="T311" s="8">
        <f t="shared" si="120"/>
        <v>9026.7307692307695</v>
      </c>
      <c r="U311" s="460"/>
      <c r="V311" s="820"/>
      <c r="W311" s="848"/>
      <c r="X311" s="848"/>
      <c r="Y311" s="8">
        <f t="shared" si="121"/>
        <v>0</v>
      </c>
    </row>
    <row r="312" spans="1:25">
      <c r="A312" s="843">
        <f t="shared" si="109"/>
        <v>114</v>
      </c>
      <c r="B312" s="305" t="s">
        <v>1516</v>
      </c>
      <c r="C312" s="872">
        <f t="shared" si="116"/>
        <v>47981.777777777781</v>
      </c>
      <c r="D312" s="805">
        <f t="shared" si="117"/>
        <v>2114.6136310038519</v>
      </c>
      <c r="E312" s="805">
        <f t="shared" si="117"/>
        <v>691.38956580981574</v>
      </c>
      <c r="F312" s="805">
        <f t="shared" si="117"/>
        <v>1285.4335350994418</v>
      </c>
      <c r="G312" s="805">
        <f t="shared" si="117"/>
        <v>956.42376123470376</v>
      </c>
      <c r="H312" s="805">
        <f t="shared" si="117"/>
        <v>0</v>
      </c>
      <c r="I312" s="844">
        <f t="shared" si="118"/>
        <v>53030</v>
      </c>
      <c r="J312" s="805">
        <v>4</v>
      </c>
      <c r="K312" s="805">
        <f t="shared" si="119"/>
        <v>13257.5</v>
      </c>
      <c r="L312" s="706"/>
      <c r="M312" s="706"/>
      <c r="N312" s="191" t="s">
        <v>1290</v>
      </c>
      <c r="O312" s="818">
        <f t="shared" si="108"/>
        <v>41056</v>
      </c>
      <c r="P312" s="818">
        <v>41059</v>
      </c>
      <c r="Q312" s="819" t="s">
        <v>1012</v>
      </c>
      <c r="R312" s="312">
        <f>J312</f>
        <v>4</v>
      </c>
      <c r="S312" s="260">
        <v>11995.444444444445</v>
      </c>
      <c r="T312" s="8">
        <f t="shared" si="120"/>
        <v>47981.777777777781</v>
      </c>
      <c r="U312" s="460"/>
      <c r="V312" s="820"/>
      <c r="W312" s="848"/>
      <c r="X312" s="848"/>
      <c r="Y312" s="8">
        <f t="shared" si="121"/>
        <v>0</v>
      </c>
    </row>
    <row r="313" spans="1:25">
      <c r="A313" s="843">
        <f t="shared" si="109"/>
        <v>115</v>
      </c>
      <c r="B313" s="305" t="s">
        <v>1543</v>
      </c>
      <c r="C313" s="872">
        <f t="shared" si="116"/>
        <v>37680</v>
      </c>
      <c r="D313" s="805">
        <f t="shared" si="117"/>
        <v>2114.6136310038519</v>
      </c>
      <c r="E313" s="805">
        <f t="shared" si="117"/>
        <v>691.38956580981574</v>
      </c>
      <c r="F313" s="805">
        <f t="shared" si="117"/>
        <v>1285.4335350994418</v>
      </c>
      <c r="G313" s="805">
        <f t="shared" si="117"/>
        <v>956.42376123470376</v>
      </c>
      <c r="H313" s="805">
        <f t="shared" si="117"/>
        <v>0</v>
      </c>
      <c r="I313" s="844">
        <f t="shared" si="118"/>
        <v>42728</v>
      </c>
      <c r="J313" s="805">
        <v>4</v>
      </c>
      <c r="K313" s="805">
        <f t="shared" si="119"/>
        <v>10682</v>
      </c>
      <c r="L313" s="706"/>
      <c r="M313" s="706"/>
      <c r="N313" s="194" t="s">
        <v>737</v>
      </c>
      <c r="O313" s="818">
        <f t="shared" si="108"/>
        <v>41056</v>
      </c>
      <c r="P313" s="818">
        <v>41059</v>
      </c>
      <c r="Q313" s="819" t="s">
        <v>1012</v>
      </c>
      <c r="R313" s="312">
        <f>J313</f>
        <v>4</v>
      </c>
      <c r="S313" s="263">
        <v>9420</v>
      </c>
      <c r="T313" s="8">
        <f t="shared" si="120"/>
        <v>37680</v>
      </c>
      <c r="U313" s="460"/>
      <c r="V313" s="820"/>
      <c r="W313" s="848"/>
      <c r="X313" s="848"/>
      <c r="Y313" s="8">
        <f t="shared" si="121"/>
        <v>0</v>
      </c>
    </row>
    <row r="314" spans="1:25">
      <c r="A314" s="843">
        <f t="shared" si="109"/>
        <v>116</v>
      </c>
      <c r="B314" s="305" t="s">
        <v>1506</v>
      </c>
      <c r="C314" s="872">
        <f t="shared" si="116"/>
        <v>202536</v>
      </c>
      <c r="D314" s="805">
        <f t="shared" si="117"/>
        <v>12687.681786023111</v>
      </c>
      <c r="E314" s="805">
        <f t="shared" si="117"/>
        <v>4148.3373948588942</v>
      </c>
      <c r="F314" s="805">
        <f t="shared" si="117"/>
        <v>7712.6012105966511</v>
      </c>
      <c r="G314" s="805">
        <f t="shared" si="117"/>
        <v>5738.5425674082226</v>
      </c>
      <c r="H314" s="805">
        <f t="shared" si="117"/>
        <v>0</v>
      </c>
      <c r="I314" s="844">
        <f t="shared" si="118"/>
        <v>232823</v>
      </c>
      <c r="J314" s="805">
        <v>24</v>
      </c>
      <c r="K314" s="805">
        <f t="shared" si="119"/>
        <v>9700.9583333333339</v>
      </c>
      <c r="L314" s="706"/>
      <c r="M314" s="706"/>
      <c r="N314" s="194" t="s">
        <v>1280</v>
      </c>
      <c r="O314" s="818">
        <f t="shared" si="108"/>
        <v>41056</v>
      </c>
      <c r="P314" s="818">
        <v>41059</v>
      </c>
      <c r="Q314" s="819" t="s">
        <v>1012</v>
      </c>
      <c r="R314" s="870">
        <v>12</v>
      </c>
      <c r="S314" s="263">
        <v>16878</v>
      </c>
      <c r="T314" s="8">
        <f t="shared" si="120"/>
        <v>202536</v>
      </c>
      <c r="U314" s="460"/>
      <c r="V314" s="820"/>
      <c r="W314" s="848"/>
      <c r="X314" s="848"/>
      <c r="Y314" s="8">
        <f t="shared" si="121"/>
        <v>0</v>
      </c>
    </row>
    <row r="315" spans="1:25">
      <c r="A315" s="843">
        <f t="shared" si="109"/>
        <v>117</v>
      </c>
      <c r="B315" s="305" t="s">
        <v>1507</v>
      </c>
      <c r="C315" s="872">
        <f t="shared" si="116"/>
        <v>761452</v>
      </c>
      <c r="D315" s="805">
        <f t="shared" si="117"/>
        <v>42820.926027827998</v>
      </c>
      <c r="E315" s="805">
        <f t="shared" si="117"/>
        <v>14000.638707648768</v>
      </c>
      <c r="F315" s="805">
        <f t="shared" si="117"/>
        <v>26030.029085763697</v>
      </c>
      <c r="G315" s="805">
        <f t="shared" si="117"/>
        <v>19367.58116500275</v>
      </c>
      <c r="H315" s="805">
        <f t="shared" si="117"/>
        <v>0</v>
      </c>
      <c r="I315" s="844">
        <f t="shared" si="118"/>
        <v>863671</v>
      </c>
      <c r="J315" s="805">
        <v>81</v>
      </c>
      <c r="K315" s="805">
        <f t="shared" si="119"/>
        <v>10662.604938271605</v>
      </c>
      <c r="L315" s="706"/>
      <c r="M315" s="706"/>
      <c r="N315" s="194" t="s">
        <v>1410</v>
      </c>
      <c r="O315" s="818">
        <f t="shared" si="108"/>
        <v>41056</v>
      </c>
      <c r="P315" s="818">
        <v>41059</v>
      </c>
      <c r="Q315" s="819" t="s">
        <v>1012</v>
      </c>
      <c r="R315" s="870">
        <v>82</v>
      </c>
      <c r="S315" s="260">
        <v>9286</v>
      </c>
      <c r="T315" s="8">
        <f t="shared" si="120"/>
        <v>761452</v>
      </c>
      <c r="U315" s="460"/>
      <c r="V315" s="820"/>
      <c r="W315" s="848"/>
      <c r="X315" s="848"/>
      <c r="Y315" s="8">
        <f t="shared" si="121"/>
        <v>0</v>
      </c>
    </row>
    <row r="316" spans="1:25">
      <c r="A316" s="843">
        <f t="shared" si="109"/>
        <v>118</v>
      </c>
      <c r="B316" s="305" t="s">
        <v>1502</v>
      </c>
      <c r="C316" s="872">
        <f t="shared" si="116"/>
        <v>9026.7307692307695</v>
      </c>
      <c r="D316" s="805">
        <f t="shared" si="117"/>
        <v>528.65340775096297</v>
      </c>
      <c r="E316" s="805">
        <f t="shared" si="117"/>
        <v>172.84739145245393</v>
      </c>
      <c r="F316" s="805">
        <f t="shared" si="117"/>
        <v>321.35838377486044</v>
      </c>
      <c r="G316" s="805">
        <f t="shared" si="117"/>
        <v>239.10594030867594</v>
      </c>
      <c r="H316" s="805">
        <f t="shared" si="117"/>
        <v>0</v>
      </c>
      <c r="I316" s="844">
        <f t="shared" si="118"/>
        <v>10289</v>
      </c>
      <c r="J316" s="805">
        <v>1</v>
      </c>
      <c r="K316" s="805">
        <f t="shared" si="119"/>
        <v>10289</v>
      </c>
      <c r="L316" s="706"/>
      <c r="M316" s="706"/>
      <c r="N316" s="194" t="s">
        <v>1387</v>
      </c>
      <c r="O316" s="818">
        <f t="shared" si="108"/>
        <v>41056</v>
      </c>
      <c r="P316" s="818">
        <v>41059</v>
      </c>
      <c r="Q316" s="819" t="s">
        <v>1012</v>
      </c>
      <c r="R316" s="312">
        <v>1</v>
      </c>
      <c r="S316" s="263">
        <v>9026.7307692307695</v>
      </c>
      <c r="T316" s="8">
        <f t="shared" si="93"/>
        <v>9026.7307692307695</v>
      </c>
      <c r="U316" s="460"/>
      <c r="V316" s="820"/>
      <c r="W316" s="848"/>
      <c r="X316" s="848"/>
      <c r="Y316" s="8">
        <f t="shared" si="121"/>
        <v>0</v>
      </c>
    </row>
    <row r="317" spans="1:25">
      <c r="A317" s="843">
        <f t="shared" si="109"/>
        <v>119</v>
      </c>
      <c r="B317" s="305" t="s">
        <v>1510</v>
      </c>
      <c r="C317" s="872">
        <f t="shared" si="116"/>
        <v>47100</v>
      </c>
      <c r="D317" s="805">
        <f t="shared" si="117"/>
        <v>2643.2670387548151</v>
      </c>
      <c r="E317" s="805">
        <f t="shared" si="117"/>
        <v>864.2369572622697</v>
      </c>
      <c r="F317" s="805">
        <f t="shared" si="117"/>
        <v>1606.7919188743022</v>
      </c>
      <c r="G317" s="805">
        <f t="shared" si="117"/>
        <v>1195.5297015433798</v>
      </c>
      <c r="H317" s="805">
        <f t="shared" si="117"/>
        <v>0</v>
      </c>
      <c r="I317" s="844">
        <f t="shared" si="118"/>
        <v>53410</v>
      </c>
      <c r="J317" s="805">
        <v>5</v>
      </c>
      <c r="K317" s="805">
        <f t="shared" si="119"/>
        <v>10682</v>
      </c>
      <c r="L317" s="706"/>
      <c r="M317" s="706"/>
      <c r="N317" s="194" t="s">
        <v>737</v>
      </c>
      <c r="O317" s="818">
        <f t="shared" si="108"/>
        <v>41056</v>
      </c>
      <c r="P317" s="818">
        <v>41059</v>
      </c>
      <c r="Q317" s="819" t="s">
        <v>1012</v>
      </c>
      <c r="R317" s="312">
        <f>J317</f>
        <v>5</v>
      </c>
      <c r="S317" s="263">
        <v>9420</v>
      </c>
      <c r="T317" s="8">
        <f t="shared" si="120"/>
        <v>47100</v>
      </c>
      <c r="U317" s="460"/>
      <c r="V317" s="820"/>
      <c r="W317" s="848"/>
      <c r="X317" s="848"/>
      <c r="Y317" s="8">
        <f t="shared" si="121"/>
        <v>0</v>
      </c>
    </row>
    <row r="318" spans="1:25">
      <c r="A318" s="843">
        <f t="shared" si="109"/>
        <v>120</v>
      </c>
      <c r="B318" s="305" t="s">
        <v>1508</v>
      </c>
      <c r="C318" s="872">
        <f t="shared" si="116"/>
        <v>688800</v>
      </c>
      <c r="D318" s="805">
        <f t="shared" si="117"/>
        <v>30133.244241804889</v>
      </c>
      <c r="E318" s="805">
        <f t="shared" si="117"/>
        <v>9852.3013127898739</v>
      </c>
      <c r="F318" s="805">
        <f t="shared" si="117"/>
        <v>18317.427875167046</v>
      </c>
      <c r="G318" s="805">
        <f t="shared" si="117"/>
        <v>13629.038597594528</v>
      </c>
      <c r="H318" s="805">
        <f t="shared" si="117"/>
        <v>0</v>
      </c>
      <c r="I318" s="844">
        <f t="shared" si="118"/>
        <v>760732</v>
      </c>
      <c r="J318" s="805">
        <v>57</v>
      </c>
      <c r="K318" s="805">
        <f t="shared" si="119"/>
        <v>13346.17543859649</v>
      </c>
      <c r="L318" s="706"/>
      <c r="M318" s="706"/>
      <c r="N318" s="194" t="s">
        <v>1386</v>
      </c>
      <c r="O318" s="818">
        <f t="shared" si="108"/>
        <v>41056</v>
      </c>
      <c r="P318" s="818">
        <v>41059</v>
      </c>
      <c r="Q318" s="819" t="s">
        <v>1012</v>
      </c>
      <c r="R318" s="312">
        <v>60</v>
      </c>
      <c r="S318" s="263">
        <v>11480</v>
      </c>
      <c r="T318" s="8">
        <f t="shared" si="120"/>
        <v>688800</v>
      </c>
      <c r="U318" s="460"/>
      <c r="V318" s="820"/>
      <c r="W318" s="848"/>
      <c r="X318" s="848"/>
      <c r="Y318" s="8">
        <f t="shared" si="121"/>
        <v>0</v>
      </c>
    </row>
    <row r="319" spans="1:25">
      <c r="A319" s="843">
        <f t="shared" si="109"/>
        <v>121</v>
      </c>
      <c r="B319" s="305" t="s">
        <v>1537</v>
      </c>
      <c r="C319" s="872">
        <f t="shared" si="116"/>
        <v>14375</v>
      </c>
      <c r="D319" s="805">
        <f t="shared" ref="D319:H328" si="122">IF($J$371&lt;&gt;0,D$371/$J$371*$J319,0)</f>
        <v>528.65340775096297</v>
      </c>
      <c r="E319" s="805">
        <f t="shared" si="122"/>
        <v>172.84739145245393</v>
      </c>
      <c r="F319" s="805">
        <f t="shared" si="122"/>
        <v>321.35838377486044</v>
      </c>
      <c r="G319" s="805">
        <f t="shared" si="122"/>
        <v>239.10594030867594</v>
      </c>
      <c r="H319" s="805">
        <f t="shared" si="122"/>
        <v>0</v>
      </c>
      <c r="I319" s="844">
        <f t="shared" si="118"/>
        <v>15637</v>
      </c>
      <c r="J319" s="805">
        <v>1</v>
      </c>
      <c r="K319" s="805">
        <f t="shared" si="119"/>
        <v>15637</v>
      </c>
      <c r="L319" s="706"/>
      <c r="M319" s="706"/>
      <c r="N319" s="194" t="s">
        <v>1269</v>
      </c>
      <c r="O319" s="818">
        <f t="shared" si="108"/>
        <v>41056</v>
      </c>
      <c r="P319" s="818">
        <v>41059</v>
      </c>
      <c r="Q319" s="819" t="s">
        <v>1012</v>
      </c>
      <c r="R319" s="312">
        <v>1</v>
      </c>
      <c r="S319" s="263">
        <v>14375</v>
      </c>
      <c r="T319" s="8">
        <f t="shared" si="120"/>
        <v>14375</v>
      </c>
      <c r="U319" s="460"/>
      <c r="V319" s="820"/>
      <c r="W319" s="848"/>
      <c r="X319" s="848"/>
      <c r="Y319" s="8">
        <f t="shared" si="121"/>
        <v>0</v>
      </c>
    </row>
    <row r="320" spans="1:25">
      <c r="A320" s="843">
        <f t="shared" si="109"/>
        <v>122</v>
      </c>
      <c r="B320" s="305" t="s">
        <v>1498</v>
      </c>
      <c r="C320" s="872">
        <f t="shared" si="116"/>
        <v>1705950</v>
      </c>
      <c r="D320" s="805">
        <f t="shared" si="122"/>
        <v>80355.31797814637</v>
      </c>
      <c r="E320" s="805">
        <f t="shared" si="122"/>
        <v>26272.803500773</v>
      </c>
      <c r="F320" s="805">
        <f t="shared" si="122"/>
        <v>48846.474333778788</v>
      </c>
      <c r="G320" s="805">
        <f t="shared" si="122"/>
        <v>36344.102926918742</v>
      </c>
      <c r="H320" s="805">
        <f t="shared" si="122"/>
        <v>0</v>
      </c>
      <c r="I320" s="844">
        <f t="shared" si="118"/>
        <v>1897769</v>
      </c>
      <c r="J320" s="805">
        <v>152</v>
      </c>
      <c r="K320" s="805">
        <f t="shared" si="119"/>
        <v>12485.322368421053</v>
      </c>
      <c r="L320" s="706"/>
      <c r="M320" s="706"/>
      <c r="N320" s="194" t="s">
        <v>1285</v>
      </c>
      <c r="O320" s="818">
        <f t="shared" si="108"/>
        <v>41056</v>
      </c>
      <c r="P320" s="818">
        <v>41059</v>
      </c>
      <c r="Q320" s="819" t="s">
        <v>1012</v>
      </c>
      <c r="R320" s="312">
        <v>153</v>
      </c>
      <c r="S320" s="263">
        <v>11150</v>
      </c>
      <c r="T320" s="8">
        <f t="shared" si="120"/>
        <v>1705950</v>
      </c>
      <c r="U320" s="460"/>
      <c r="V320" s="820"/>
      <c r="W320" s="848"/>
      <c r="X320" s="848"/>
      <c r="Y320" s="8">
        <f t="shared" si="121"/>
        <v>0</v>
      </c>
    </row>
    <row r="321" spans="1:25">
      <c r="A321" s="843">
        <f t="shared" si="109"/>
        <v>123</v>
      </c>
      <c r="B321" s="305" t="s">
        <v>1512</v>
      </c>
      <c r="C321" s="872">
        <f t="shared" si="116"/>
        <v>452682</v>
      </c>
      <c r="D321" s="805">
        <f t="shared" si="122"/>
        <v>17445.562455781779</v>
      </c>
      <c r="E321" s="805">
        <f t="shared" si="122"/>
        <v>5703.9639179309797</v>
      </c>
      <c r="F321" s="805">
        <f t="shared" si="122"/>
        <v>10604.826664570395</v>
      </c>
      <c r="G321" s="805">
        <f t="shared" si="122"/>
        <v>7890.4960301863057</v>
      </c>
      <c r="H321" s="805">
        <f t="shared" si="122"/>
        <v>0</v>
      </c>
      <c r="I321" s="844">
        <f t="shared" si="118"/>
        <v>494327</v>
      </c>
      <c r="J321" s="805">
        <v>33</v>
      </c>
      <c r="K321" s="805">
        <f t="shared" si="119"/>
        <v>14979.60606060606</v>
      </c>
      <c r="L321" s="706"/>
      <c r="M321" s="706"/>
      <c r="N321" s="194" t="s">
        <v>1330</v>
      </c>
      <c r="O321" s="818">
        <f t="shared" ref="O321:O369" si="123">P321-3</f>
        <v>41056</v>
      </c>
      <c r="P321" s="818">
        <v>41059</v>
      </c>
      <c r="Q321" s="819" t="s">
        <v>1012</v>
      </c>
      <c r="R321" s="312">
        <v>18</v>
      </c>
      <c r="S321" s="260">
        <v>25149</v>
      </c>
      <c r="T321" s="8">
        <f t="shared" si="120"/>
        <v>452682</v>
      </c>
      <c r="U321" s="460"/>
      <c r="V321" s="820"/>
      <c r="W321" s="848"/>
      <c r="X321" s="848"/>
      <c r="Y321" s="8">
        <f t="shared" si="121"/>
        <v>0</v>
      </c>
    </row>
    <row r="322" spans="1:25">
      <c r="A322" s="843">
        <f t="shared" si="109"/>
        <v>124</v>
      </c>
      <c r="B322" s="305" t="s">
        <v>1528</v>
      </c>
      <c r="C322" s="872">
        <f t="shared" si="116"/>
        <v>332789.76000000001</v>
      </c>
      <c r="D322" s="805">
        <f t="shared" si="122"/>
        <v>11630.374970521185</v>
      </c>
      <c r="E322" s="805">
        <f t="shared" si="122"/>
        <v>3802.6426119539865</v>
      </c>
      <c r="F322" s="805">
        <f t="shared" si="122"/>
        <v>7069.8844430469298</v>
      </c>
      <c r="G322" s="805">
        <f t="shared" si="122"/>
        <v>5260.3306867908705</v>
      </c>
      <c r="H322" s="805">
        <f t="shared" si="122"/>
        <v>0</v>
      </c>
      <c r="I322" s="844">
        <f t="shared" si="118"/>
        <v>360553</v>
      </c>
      <c r="J322" s="805">
        <v>22</v>
      </c>
      <c r="K322" s="805">
        <f t="shared" si="119"/>
        <v>16388.772727272728</v>
      </c>
      <c r="L322" s="706"/>
      <c r="M322" s="706"/>
      <c r="N322" s="194" t="s">
        <v>788</v>
      </c>
      <c r="O322" s="818">
        <f t="shared" si="123"/>
        <v>41056</v>
      </c>
      <c r="P322" s="818">
        <v>41059</v>
      </c>
      <c r="Q322" s="819" t="s">
        <v>1012</v>
      </c>
      <c r="R322" s="312">
        <v>23</v>
      </c>
      <c r="S322" s="260">
        <v>14469.12</v>
      </c>
      <c r="T322" s="8">
        <f t="shared" si="120"/>
        <v>332789.76000000001</v>
      </c>
      <c r="U322" s="460"/>
      <c r="V322" s="820"/>
      <c r="W322" s="848"/>
      <c r="X322" s="848"/>
      <c r="Y322" s="8">
        <f t="shared" si="121"/>
        <v>0</v>
      </c>
    </row>
    <row r="323" spans="1:25">
      <c r="A323" s="843">
        <f t="shared" si="109"/>
        <v>125</v>
      </c>
      <c r="B323" s="305" t="s">
        <v>1540</v>
      </c>
      <c r="C323" s="872">
        <f t="shared" si="116"/>
        <v>1507320</v>
      </c>
      <c r="D323" s="805">
        <f t="shared" si="122"/>
        <v>45464.193066582819</v>
      </c>
      <c r="E323" s="805">
        <f t="shared" si="122"/>
        <v>14864.875664911038</v>
      </c>
      <c r="F323" s="805">
        <f t="shared" si="122"/>
        <v>27636.821004637997</v>
      </c>
      <c r="G323" s="805">
        <f t="shared" si="122"/>
        <v>20563.110866546132</v>
      </c>
      <c r="H323" s="805">
        <f t="shared" si="122"/>
        <v>0</v>
      </c>
      <c r="I323" s="844">
        <f t="shared" si="118"/>
        <v>1615849</v>
      </c>
      <c r="J323" s="805">
        <v>86</v>
      </c>
      <c r="K323" s="805">
        <f t="shared" si="119"/>
        <v>18788.941860465115</v>
      </c>
      <c r="L323" s="706"/>
      <c r="M323" s="706"/>
      <c r="N323" s="194" t="s">
        <v>1449</v>
      </c>
      <c r="O323" s="818">
        <f t="shared" si="123"/>
        <v>41056</v>
      </c>
      <c r="P323" s="818">
        <v>41059</v>
      </c>
      <c r="Q323" s="819" t="s">
        <v>1012</v>
      </c>
      <c r="R323" s="870">
        <v>90</v>
      </c>
      <c r="S323" s="260">
        <v>16748</v>
      </c>
      <c r="T323" s="8">
        <f t="shared" si="120"/>
        <v>1507320</v>
      </c>
      <c r="U323" s="460"/>
      <c r="V323" s="820"/>
      <c r="W323" s="848"/>
      <c r="X323" s="848"/>
      <c r="Y323" s="8">
        <f t="shared" si="121"/>
        <v>0</v>
      </c>
    </row>
    <row r="324" spans="1:25">
      <c r="A324" s="843">
        <f t="shared" si="109"/>
        <v>126</v>
      </c>
      <c r="B324" s="305" t="s">
        <v>1515</v>
      </c>
      <c r="C324" s="872">
        <f t="shared" si="116"/>
        <v>1266540</v>
      </c>
      <c r="D324" s="805">
        <f t="shared" si="122"/>
        <v>48107.460105337632</v>
      </c>
      <c r="E324" s="805">
        <f t="shared" si="122"/>
        <v>15729.112622173308</v>
      </c>
      <c r="F324" s="805">
        <f t="shared" si="122"/>
        <v>29243.612923512301</v>
      </c>
      <c r="G324" s="805">
        <f t="shared" si="122"/>
        <v>21758.640568089511</v>
      </c>
      <c r="H324" s="805">
        <f t="shared" si="122"/>
        <v>0</v>
      </c>
      <c r="I324" s="844">
        <f t="shared" si="118"/>
        <v>1381379</v>
      </c>
      <c r="J324" s="805">
        <v>91</v>
      </c>
      <c r="K324" s="805">
        <f t="shared" si="119"/>
        <v>15179.989010989011</v>
      </c>
      <c r="L324" s="706"/>
      <c r="M324" s="706"/>
      <c r="N324" s="194" t="s">
        <v>1331</v>
      </c>
      <c r="O324" s="818">
        <f t="shared" si="123"/>
        <v>41056</v>
      </c>
      <c r="P324" s="818">
        <v>41059</v>
      </c>
      <c r="Q324" s="819" t="s">
        <v>1012</v>
      </c>
      <c r="R324" s="312">
        <v>55</v>
      </c>
      <c r="S324" s="260">
        <v>23028</v>
      </c>
      <c r="T324" s="8">
        <f t="shared" si="120"/>
        <v>1266540</v>
      </c>
      <c r="U324" s="460"/>
      <c r="V324" s="820"/>
      <c r="W324" s="848"/>
      <c r="X324" s="848"/>
      <c r="Y324" s="8">
        <f t="shared" si="121"/>
        <v>0</v>
      </c>
    </row>
    <row r="325" spans="1:25">
      <c r="A325" s="843">
        <f t="shared" si="109"/>
        <v>127</v>
      </c>
      <c r="B325" s="305" t="s">
        <v>1534</v>
      </c>
      <c r="C325" s="872">
        <f t="shared" si="116"/>
        <v>5787250</v>
      </c>
      <c r="D325" s="805">
        <f t="shared" si="122"/>
        <v>126348.16445248015</v>
      </c>
      <c r="E325" s="805">
        <f t="shared" si="122"/>
        <v>41310.526557136487</v>
      </c>
      <c r="F325" s="805">
        <f t="shared" si="122"/>
        <v>76804.653722191651</v>
      </c>
      <c r="G325" s="805">
        <f t="shared" si="122"/>
        <v>57146.319733773547</v>
      </c>
      <c r="H325" s="805">
        <f t="shared" si="122"/>
        <v>0</v>
      </c>
      <c r="I325" s="844">
        <f t="shared" si="118"/>
        <v>6088860</v>
      </c>
      <c r="J325" s="805">
        <v>239</v>
      </c>
      <c r="K325" s="805">
        <f t="shared" si="119"/>
        <v>25476.401673640168</v>
      </c>
      <c r="L325" s="706"/>
      <c r="M325" s="706"/>
      <c r="N325" s="194" t="s">
        <v>1291</v>
      </c>
      <c r="O325" s="818">
        <f t="shared" si="123"/>
        <v>41056</v>
      </c>
      <c r="P325" s="818">
        <v>41059</v>
      </c>
      <c r="Q325" s="819" t="s">
        <v>1012</v>
      </c>
      <c r="R325" s="312">
        <v>250</v>
      </c>
      <c r="S325" s="263">
        <v>23149</v>
      </c>
      <c r="T325" s="8">
        <f t="shared" si="120"/>
        <v>5787250</v>
      </c>
      <c r="U325" s="460"/>
      <c r="V325" s="820"/>
      <c r="W325" s="848"/>
      <c r="X325" s="848"/>
      <c r="Y325" s="8">
        <f t="shared" si="121"/>
        <v>0</v>
      </c>
    </row>
    <row r="326" spans="1:25">
      <c r="A326" s="843">
        <f t="shared" si="109"/>
        <v>128</v>
      </c>
      <c r="B326" s="305" t="s">
        <v>1518</v>
      </c>
      <c r="C326" s="872">
        <f t="shared" si="116"/>
        <v>637992</v>
      </c>
      <c r="D326" s="805">
        <f t="shared" si="122"/>
        <v>19031.522679034668</v>
      </c>
      <c r="E326" s="805">
        <f t="shared" si="122"/>
        <v>6222.5060922883413</v>
      </c>
      <c r="F326" s="805">
        <f t="shared" si="122"/>
        <v>11568.901815894977</v>
      </c>
      <c r="G326" s="805">
        <f t="shared" si="122"/>
        <v>8607.8138511123343</v>
      </c>
      <c r="H326" s="805">
        <f t="shared" si="122"/>
        <v>0</v>
      </c>
      <c r="I326" s="844">
        <f t="shared" si="118"/>
        <v>683423</v>
      </c>
      <c r="J326" s="805">
        <v>36</v>
      </c>
      <c r="K326" s="805">
        <f t="shared" si="119"/>
        <v>18983.972222222223</v>
      </c>
      <c r="L326" s="706"/>
      <c r="M326" s="706"/>
      <c r="N326" s="194" t="s">
        <v>1415</v>
      </c>
      <c r="O326" s="818">
        <f t="shared" si="123"/>
        <v>41056</v>
      </c>
      <c r="P326" s="818">
        <v>41059</v>
      </c>
      <c r="Q326" s="819" t="s">
        <v>1012</v>
      </c>
      <c r="R326" s="312">
        <f>J326</f>
        <v>36</v>
      </c>
      <c r="S326" s="850">
        <v>17722</v>
      </c>
      <c r="T326" s="8">
        <f t="shared" si="120"/>
        <v>637992</v>
      </c>
      <c r="U326" s="460"/>
      <c r="V326" s="820"/>
      <c r="W326" s="848"/>
      <c r="X326" s="848"/>
      <c r="Y326" s="8">
        <f t="shared" si="121"/>
        <v>0</v>
      </c>
    </row>
    <row r="327" spans="1:25">
      <c r="A327" s="843">
        <f t="shared" si="109"/>
        <v>129</v>
      </c>
      <c r="B327" s="305" t="s">
        <v>1525</v>
      </c>
      <c r="C327" s="872">
        <f t="shared" si="116"/>
        <v>31346.699999999997</v>
      </c>
      <c r="D327" s="805">
        <f t="shared" si="122"/>
        <v>1057.3068155019259</v>
      </c>
      <c r="E327" s="805">
        <f t="shared" si="122"/>
        <v>345.69478290490787</v>
      </c>
      <c r="F327" s="805">
        <f t="shared" si="122"/>
        <v>642.71676754972088</v>
      </c>
      <c r="G327" s="805">
        <f t="shared" si="122"/>
        <v>478.21188061735188</v>
      </c>
      <c r="H327" s="805">
        <f t="shared" si="122"/>
        <v>0</v>
      </c>
      <c r="I327" s="844">
        <f t="shared" si="118"/>
        <v>33871</v>
      </c>
      <c r="J327" s="805">
        <v>2</v>
      </c>
      <c r="K327" s="805">
        <f t="shared" si="119"/>
        <v>16935.5</v>
      </c>
      <c r="L327" s="706"/>
      <c r="M327" s="706"/>
      <c r="N327" s="194" t="s">
        <v>792</v>
      </c>
      <c r="O327" s="818">
        <f t="shared" si="123"/>
        <v>41056</v>
      </c>
      <c r="P327" s="818">
        <v>41059</v>
      </c>
      <c r="Q327" s="819" t="s">
        <v>1012</v>
      </c>
      <c r="R327" s="312">
        <v>3</v>
      </c>
      <c r="S327" s="263">
        <v>10448.9</v>
      </c>
      <c r="T327" s="8">
        <f t="shared" si="120"/>
        <v>31346.699999999997</v>
      </c>
      <c r="U327" s="460"/>
      <c r="V327" s="820"/>
      <c r="W327" s="848"/>
      <c r="X327" s="848"/>
      <c r="Y327" s="8">
        <f t="shared" si="121"/>
        <v>0</v>
      </c>
    </row>
    <row r="328" spans="1:25">
      <c r="A328" s="843">
        <f t="shared" si="109"/>
        <v>130</v>
      </c>
      <c r="B328" s="305" t="s">
        <v>1526</v>
      </c>
      <c r="C328" s="872">
        <f t="shared" si="116"/>
        <v>917145.49280847842</v>
      </c>
      <c r="D328" s="805">
        <f t="shared" si="122"/>
        <v>24318.056756544298</v>
      </c>
      <c r="E328" s="805">
        <f t="shared" si="122"/>
        <v>7950.9800068128807</v>
      </c>
      <c r="F328" s="805">
        <f t="shared" si="122"/>
        <v>14782.48565364358</v>
      </c>
      <c r="G328" s="805">
        <f t="shared" si="122"/>
        <v>10998.873254199094</v>
      </c>
      <c r="H328" s="805">
        <f t="shared" si="122"/>
        <v>0</v>
      </c>
      <c r="I328" s="844">
        <f t="shared" si="118"/>
        <v>975196</v>
      </c>
      <c r="J328" s="805">
        <v>46</v>
      </c>
      <c r="K328" s="805">
        <f t="shared" si="119"/>
        <v>21199.91304347826</v>
      </c>
      <c r="L328" s="706"/>
      <c r="M328" s="706"/>
      <c r="N328" s="191" t="s">
        <v>1373</v>
      </c>
      <c r="O328" s="818">
        <f t="shared" si="123"/>
        <v>41056</v>
      </c>
      <c r="P328" s="818">
        <v>41059</v>
      </c>
      <c r="Q328" s="819" t="s">
        <v>1012</v>
      </c>
      <c r="R328" s="312">
        <v>46</v>
      </c>
      <c r="S328" s="263">
        <v>19937.945495836488</v>
      </c>
      <c r="T328" s="8">
        <f t="shared" si="120"/>
        <v>917145.49280847842</v>
      </c>
      <c r="U328" s="460"/>
      <c r="V328" s="820"/>
      <c r="W328" s="848"/>
      <c r="X328" s="848"/>
      <c r="Y328" s="8">
        <f t="shared" si="121"/>
        <v>0</v>
      </c>
    </row>
    <row r="329" spans="1:25">
      <c r="A329" s="843">
        <f t="shared" si="109"/>
        <v>131</v>
      </c>
      <c r="B329" s="305" t="s">
        <v>1182</v>
      </c>
      <c r="C329" s="872">
        <f t="shared" si="116"/>
        <v>2061492</v>
      </c>
      <c r="D329" s="805">
        <f t="shared" ref="D329:H338" si="124">IF($J$371&lt;&gt;0,D$371/$J$371*$J329,0)</f>
        <v>115775.09629746088</v>
      </c>
      <c r="E329" s="805">
        <f t="shared" si="124"/>
        <v>37853.578728087414</v>
      </c>
      <c r="F329" s="805">
        <f t="shared" si="124"/>
        <v>70377.486046694437</v>
      </c>
      <c r="G329" s="805">
        <f t="shared" si="124"/>
        <v>52364.200927600032</v>
      </c>
      <c r="H329" s="805">
        <f t="shared" si="124"/>
        <v>0</v>
      </c>
      <c r="I329" s="844">
        <f t="shared" si="118"/>
        <v>2337862</v>
      </c>
      <c r="J329" s="805">
        <v>219</v>
      </c>
      <c r="K329" s="805">
        <f t="shared" si="119"/>
        <v>10675.168949771689</v>
      </c>
      <c r="L329" s="706"/>
      <c r="M329" s="706"/>
      <c r="N329" s="194" t="s">
        <v>1410</v>
      </c>
      <c r="O329" s="818">
        <f t="shared" si="123"/>
        <v>41056</v>
      </c>
      <c r="P329" s="818">
        <v>41059</v>
      </c>
      <c r="Q329" s="819" t="s">
        <v>1013</v>
      </c>
      <c r="R329" s="870">
        <f>J329+3</f>
        <v>222</v>
      </c>
      <c r="S329" s="260">
        <v>9286</v>
      </c>
      <c r="T329" s="8">
        <f t="shared" si="120"/>
        <v>2061492</v>
      </c>
      <c r="U329" s="460"/>
      <c r="V329" s="820"/>
      <c r="W329" s="848"/>
      <c r="X329" s="848"/>
      <c r="Y329" s="8">
        <f t="shared" si="121"/>
        <v>0</v>
      </c>
    </row>
    <row r="330" spans="1:25">
      <c r="A330" s="843">
        <f t="shared" ref="A330:A369" si="125">IF(B330&lt;&gt;"",A329+1,"")</f>
        <v>132</v>
      </c>
      <c r="B330" s="305" t="s">
        <v>1123</v>
      </c>
      <c r="C330" s="872">
        <f>T330</f>
        <v>3148730</v>
      </c>
      <c r="D330" s="805">
        <f t="shared" si="124"/>
        <v>257982.86298246993</v>
      </c>
      <c r="E330" s="805">
        <f t="shared" si="124"/>
        <v>84349.527028797515</v>
      </c>
      <c r="F330" s="805">
        <f t="shared" si="124"/>
        <v>156822.8912821319</v>
      </c>
      <c r="G330" s="805">
        <f t="shared" si="124"/>
        <v>116683.69887063386</v>
      </c>
      <c r="H330" s="805">
        <f t="shared" si="124"/>
        <v>0</v>
      </c>
      <c r="I330" s="844">
        <f t="shared" si="118"/>
        <v>3764569</v>
      </c>
      <c r="J330" s="805">
        <v>488</v>
      </c>
      <c r="K330" s="805">
        <f t="shared" si="119"/>
        <v>7714.2807377049185</v>
      </c>
      <c r="L330" s="706"/>
      <c r="M330" s="706"/>
      <c r="N330" s="194" t="s">
        <v>1433</v>
      </c>
      <c r="O330" s="818">
        <f t="shared" si="123"/>
        <v>41057</v>
      </c>
      <c r="P330" s="818">
        <v>41060</v>
      </c>
      <c r="Q330" s="819" t="s">
        <v>1015</v>
      </c>
      <c r="R330" s="312">
        <v>265</v>
      </c>
      <c r="S330" s="263">
        <v>11882</v>
      </c>
      <c r="T330" s="8">
        <f t="shared" si="120"/>
        <v>3148730</v>
      </c>
      <c r="U330" s="460"/>
      <c r="V330" s="820"/>
      <c r="W330" s="848"/>
      <c r="X330" s="848"/>
      <c r="Y330" s="8">
        <f t="shared" si="121"/>
        <v>0</v>
      </c>
    </row>
    <row r="331" spans="1:25">
      <c r="A331" s="843">
        <f t="shared" si="125"/>
        <v>133</v>
      </c>
      <c r="B331" s="305" t="s">
        <v>552</v>
      </c>
      <c r="C331" s="872">
        <f>T331</f>
        <v>9122000</v>
      </c>
      <c r="D331" s="805">
        <f t="shared" si="124"/>
        <v>1585960.223252889</v>
      </c>
      <c r="E331" s="805">
        <f t="shared" si="124"/>
        <v>518542.1743573618</v>
      </c>
      <c r="F331" s="805">
        <f t="shared" si="124"/>
        <v>964075.15132458135</v>
      </c>
      <c r="G331" s="805">
        <f t="shared" si="124"/>
        <v>717317.82092602784</v>
      </c>
      <c r="H331" s="805">
        <f t="shared" si="124"/>
        <v>0</v>
      </c>
      <c r="I331" s="844">
        <f t="shared" si="118"/>
        <v>12907895</v>
      </c>
      <c r="J331" s="805">
        <v>3000</v>
      </c>
      <c r="K331" s="805">
        <f t="shared" si="119"/>
        <v>4302.6316666666671</v>
      </c>
      <c r="L331" s="856"/>
      <c r="M331" s="706"/>
      <c r="N331" s="194" t="s">
        <v>1424</v>
      </c>
      <c r="O331" s="818">
        <f t="shared" si="123"/>
        <v>41057</v>
      </c>
      <c r="P331" s="818">
        <v>41060</v>
      </c>
      <c r="Q331" s="819" t="s">
        <v>1016</v>
      </c>
      <c r="R331" s="312">
        <v>1000</v>
      </c>
      <c r="S331" s="263">
        <v>9122</v>
      </c>
      <c r="T331" s="8">
        <f t="shared" si="120"/>
        <v>9122000</v>
      </c>
      <c r="U331" s="460"/>
      <c r="V331" s="820"/>
      <c r="W331" s="848"/>
      <c r="X331" s="848"/>
      <c r="Y331" s="8">
        <f t="shared" si="121"/>
        <v>0</v>
      </c>
    </row>
    <row r="332" spans="1:25">
      <c r="A332" s="843">
        <f t="shared" si="125"/>
        <v>134</v>
      </c>
      <c r="B332" s="305" t="s">
        <v>553</v>
      </c>
      <c r="C332" s="872">
        <f t="shared" si="82"/>
        <v>5981220</v>
      </c>
      <c r="D332" s="805">
        <f t="shared" si="124"/>
        <v>288644.76063202578</v>
      </c>
      <c r="E332" s="805">
        <f t="shared" si="124"/>
        <v>94374.675733039854</v>
      </c>
      <c r="F332" s="805">
        <f t="shared" si="124"/>
        <v>175461.67754107379</v>
      </c>
      <c r="G332" s="805">
        <f t="shared" si="124"/>
        <v>130551.84340853707</v>
      </c>
      <c r="H332" s="805">
        <f t="shared" si="124"/>
        <v>0</v>
      </c>
      <c r="I332" s="844">
        <f t="shared" si="80"/>
        <v>6670253</v>
      </c>
      <c r="J332" s="805">
        <v>546</v>
      </c>
      <c r="K332" s="805">
        <f t="shared" si="92"/>
        <v>12216.580586080587</v>
      </c>
      <c r="L332" s="706"/>
      <c r="M332" s="706"/>
      <c r="N332" s="194" t="s">
        <v>1327</v>
      </c>
      <c r="O332" s="818">
        <f t="shared" si="123"/>
        <v>41057</v>
      </c>
      <c r="P332" s="818">
        <v>41060</v>
      </c>
      <c r="Q332" s="819" t="s">
        <v>1018</v>
      </c>
      <c r="R332" s="312">
        <v>282</v>
      </c>
      <c r="S332" s="263">
        <v>21210</v>
      </c>
      <c r="T332" s="8">
        <f t="shared" si="93"/>
        <v>5981220</v>
      </c>
      <c r="U332" s="460"/>
      <c r="V332" s="820"/>
      <c r="W332" s="848"/>
      <c r="X332" s="848"/>
      <c r="Y332" s="8">
        <f t="shared" si="94"/>
        <v>0</v>
      </c>
    </row>
    <row r="333" spans="1:25">
      <c r="A333" s="843">
        <f t="shared" si="125"/>
        <v>135</v>
      </c>
      <c r="B333" s="305" t="s">
        <v>1180</v>
      </c>
      <c r="C333" s="872">
        <f t="shared" si="82"/>
        <v>3567420</v>
      </c>
      <c r="D333" s="805">
        <f t="shared" si="124"/>
        <v>327765.11280559702</v>
      </c>
      <c r="E333" s="805">
        <f t="shared" si="124"/>
        <v>107165.38270052144</v>
      </c>
      <c r="F333" s="805">
        <f t="shared" si="124"/>
        <v>199242.19794041346</v>
      </c>
      <c r="G333" s="805">
        <f t="shared" si="124"/>
        <v>148245.68299137909</v>
      </c>
      <c r="H333" s="805">
        <f t="shared" si="124"/>
        <v>0</v>
      </c>
      <c r="I333" s="844">
        <f t="shared" si="80"/>
        <v>4349838</v>
      </c>
      <c r="J333" s="805">
        <v>620</v>
      </c>
      <c r="K333" s="805">
        <f t="shared" si="92"/>
        <v>7015.8677419354835</v>
      </c>
      <c r="L333" s="706"/>
      <c r="M333" s="706"/>
      <c r="N333" s="194" t="s">
        <v>1396</v>
      </c>
      <c r="O333" s="818">
        <f t="shared" si="123"/>
        <v>41058</v>
      </c>
      <c r="P333" s="818">
        <v>41061</v>
      </c>
      <c r="Q333" s="819" t="s">
        <v>1019</v>
      </c>
      <c r="R333" s="312">
        <v>180</v>
      </c>
      <c r="S333" s="850">
        <v>19819</v>
      </c>
      <c r="T333" s="8">
        <f t="shared" si="93"/>
        <v>3567420</v>
      </c>
      <c r="U333" s="460"/>
      <c r="V333" s="820"/>
      <c r="W333" s="848"/>
      <c r="X333" s="848"/>
      <c r="Y333" s="8">
        <f t="shared" si="94"/>
        <v>0</v>
      </c>
    </row>
    <row r="334" spans="1:25">
      <c r="A334" s="843">
        <f t="shared" si="125"/>
        <v>136</v>
      </c>
      <c r="B334" s="305" t="s">
        <v>1179</v>
      </c>
      <c r="C334" s="872">
        <f t="shared" si="82"/>
        <v>1186600</v>
      </c>
      <c r="D334" s="805">
        <f t="shared" si="124"/>
        <v>103616.06791918875</v>
      </c>
      <c r="E334" s="805">
        <f t="shared" si="124"/>
        <v>33878.088724680973</v>
      </c>
      <c r="F334" s="805">
        <f t="shared" si="124"/>
        <v>62986.243219872646</v>
      </c>
      <c r="G334" s="805">
        <f t="shared" si="124"/>
        <v>46864.764300500487</v>
      </c>
      <c r="H334" s="805">
        <f t="shared" si="124"/>
        <v>0</v>
      </c>
      <c r="I334" s="844">
        <f t="shared" si="80"/>
        <v>1433945</v>
      </c>
      <c r="J334" s="805">
        <v>196</v>
      </c>
      <c r="K334" s="805">
        <f t="shared" si="92"/>
        <v>7316.0459183673465</v>
      </c>
      <c r="L334" s="706"/>
      <c r="M334" s="706"/>
      <c r="N334" s="194" t="s">
        <v>1392</v>
      </c>
      <c r="O334" s="818">
        <f t="shared" si="123"/>
        <v>41058</v>
      </c>
      <c r="P334" s="818">
        <v>41061</v>
      </c>
      <c r="Q334" s="819" t="s">
        <v>1019</v>
      </c>
      <c r="R334" s="312">
        <v>100</v>
      </c>
      <c r="S334" s="260">
        <v>11866</v>
      </c>
      <c r="T334" s="8">
        <f t="shared" si="93"/>
        <v>1186600</v>
      </c>
      <c r="U334" s="460"/>
      <c r="V334" s="820"/>
      <c r="W334" s="848"/>
      <c r="X334" s="848"/>
      <c r="Y334" s="8">
        <f t="shared" si="94"/>
        <v>0</v>
      </c>
    </row>
    <row r="335" spans="1:25">
      <c r="A335" s="843">
        <f t="shared" si="125"/>
        <v>137</v>
      </c>
      <c r="B335" s="305" t="s">
        <v>1147</v>
      </c>
      <c r="C335" s="872">
        <f t="shared" si="82"/>
        <v>4393440</v>
      </c>
      <c r="D335" s="805">
        <f t="shared" si="124"/>
        <v>238951.34030343525</v>
      </c>
      <c r="E335" s="805">
        <f t="shared" si="124"/>
        <v>78127.020936509172</v>
      </c>
      <c r="F335" s="805">
        <f t="shared" si="124"/>
        <v>145253.98946623693</v>
      </c>
      <c r="G335" s="805">
        <f t="shared" si="124"/>
        <v>108075.88501952152</v>
      </c>
      <c r="H335" s="805">
        <f t="shared" si="124"/>
        <v>0</v>
      </c>
      <c r="I335" s="844">
        <f t="shared" si="80"/>
        <v>4963848</v>
      </c>
      <c r="J335" s="805">
        <v>452</v>
      </c>
      <c r="K335" s="805">
        <f t="shared" si="92"/>
        <v>10981.964601769912</v>
      </c>
      <c r="L335" s="706"/>
      <c r="M335" s="706"/>
      <c r="N335" s="194" t="s">
        <v>1300</v>
      </c>
      <c r="O335" s="818">
        <f t="shared" si="123"/>
        <v>41068</v>
      </c>
      <c r="P335" s="818">
        <v>41071</v>
      </c>
      <c r="Q335" s="819" t="s">
        <v>1021</v>
      </c>
      <c r="R335" s="312">
        <v>240</v>
      </c>
      <c r="S335" s="850">
        <v>18306</v>
      </c>
      <c r="T335" s="8">
        <f t="shared" si="93"/>
        <v>4393440</v>
      </c>
      <c r="U335" s="460"/>
      <c r="V335" s="820"/>
      <c r="W335" s="848"/>
      <c r="X335" s="848"/>
      <c r="Y335" s="8">
        <f t="shared" si="94"/>
        <v>0</v>
      </c>
    </row>
    <row r="336" spans="1:25">
      <c r="A336" s="843">
        <f t="shared" si="125"/>
        <v>138</v>
      </c>
      <c r="B336" s="305" t="s">
        <v>1222</v>
      </c>
      <c r="C336" s="872">
        <f t="shared" si="82"/>
        <v>990950</v>
      </c>
      <c r="D336" s="805">
        <f t="shared" si="124"/>
        <v>95157.613395173335</v>
      </c>
      <c r="E336" s="805">
        <f t="shared" si="124"/>
        <v>31112.530461441707</v>
      </c>
      <c r="F336" s="805">
        <f t="shared" si="124"/>
        <v>57844.509079474883</v>
      </c>
      <c r="G336" s="805">
        <f t="shared" si="124"/>
        <v>43039.06925556167</v>
      </c>
      <c r="H336" s="805">
        <f t="shared" si="124"/>
        <v>0</v>
      </c>
      <c r="I336" s="844">
        <f t="shared" si="80"/>
        <v>1218104</v>
      </c>
      <c r="J336" s="805">
        <v>180</v>
      </c>
      <c r="K336" s="805">
        <f t="shared" si="92"/>
        <v>6767.2444444444445</v>
      </c>
      <c r="L336" s="706"/>
      <c r="M336" s="706"/>
      <c r="N336" s="194" t="s">
        <v>1396</v>
      </c>
      <c r="O336" s="818">
        <f t="shared" si="123"/>
        <v>41068</v>
      </c>
      <c r="P336" s="818">
        <v>41071</v>
      </c>
      <c r="Q336" s="819" t="s">
        <v>1021</v>
      </c>
      <c r="R336" s="312">
        <v>50</v>
      </c>
      <c r="S336" s="850">
        <v>19819</v>
      </c>
      <c r="T336" s="8">
        <f t="shared" si="93"/>
        <v>990950</v>
      </c>
      <c r="U336" s="460"/>
      <c r="V336" s="820"/>
      <c r="W336" s="848"/>
      <c r="X336" s="848"/>
      <c r="Y336" s="8">
        <f t="shared" si="94"/>
        <v>0</v>
      </c>
    </row>
    <row r="337" spans="1:25">
      <c r="A337" s="843">
        <f t="shared" si="125"/>
        <v>139</v>
      </c>
      <c r="B337" s="305" t="s">
        <v>1152</v>
      </c>
      <c r="C337" s="872">
        <f t="shared" si="82"/>
        <v>1189140</v>
      </c>
      <c r="D337" s="805">
        <f t="shared" si="124"/>
        <v>108902.60199669837</v>
      </c>
      <c r="E337" s="805">
        <f t="shared" si="124"/>
        <v>35606.562639205513</v>
      </c>
      <c r="F337" s="805">
        <f t="shared" si="124"/>
        <v>66199.827057621253</v>
      </c>
      <c r="G337" s="805">
        <f t="shared" si="124"/>
        <v>49255.823703587244</v>
      </c>
      <c r="H337" s="805">
        <f t="shared" si="124"/>
        <v>0</v>
      </c>
      <c r="I337" s="844">
        <f t="shared" si="80"/>
        <v>1449105</v>
      </c>
      <c r="J337" s="805">
        <v>206</v>
      </c>
      <c r="K337" s="805">
        <f t="shared" si="92"/>
        <v>7034.4902912621355</v>
      </c>
      <c r="L337" s="706"/>
      <c r="M337" s="706"/>
      <c r="N337" s="194" t="s">
        <v>1396</v>
      </c>
      <c r="O337" s="818">
        <f t="shared" si="123"/>
        <v>41068</v>
      </c>
      <c r="P337" s="818">
        <v>41071</v>
      </c>
      <c r="Q337" s="819" t="s">
        <v>1021</v>
      </c>
      <c r="R337" s="312">
        <v>60</v>
      </c>
      <c r="S337" s="850">
        <v>19819</v>
      </c>
      <c r="T337" s="8">
        <f t="shared" si="93"/>
        <v>1189140</v>
      </c>
      <c r="U337" s="460"/>
      <c r="V337" s="820"/>
      <c r="W337" s="848"/>
      <c r="X337" s="848"/>
      <c r="Y337" s="8">
        <f t="shared" si="94"/>
        <v>0</v>
      </c>
    </row>
    <row r="338" spans="1:25">
      <c r="A338" s="843">
        <f t="shared" si="125"/>
        <v>140</v>
      </c>
      <c r="B338" s="305" t="s">
        <v>1178</v>
      </c>
      <c r="C338" s="872">
        <f t="shared" si="82"/>
        <v>8553195</v>
      </c>
      <c r="D338" s="805">
        <f t="shared" si="124"/>
        <v>1173610.5652071377</v>
      </c>
      <c r="E338" s="805">
        <f t="shared" si="124"/>
        <v>383721.20902444771</v>
      </c>
      <c r="F338" s="805">
        <f t="shared" si="124"/>
        <v>713415.61198019015</v>
      </c>
      <c r="G338" s="805">
        <f t="shared" si="124"/>
        <v>530815.18748526054</v>
      </c>
      <c r="H338" s="805">
        <f t="shared" si="124"/>
        <v>0</v>
      </c>
      <c r="I338" s="844">
        <f t="shared" si="80"/>
        <v>11354758</v>
      </c>
      <c r="J338" s="805">
        <v>2220</v>
      </c>
      <c r="K338" s="805">
        <f t="shared" si="92"/>
        <v>5114.7558558558558</v>
      </c>
      <c r="L338" s="706"/>
      <c r="M338" s="706"/>
      <c r="N338" s="194" t="s">
        <v>1318</v>
      </c>
      <c r="O338" s="818">
        <f t="shared" si="123"/>
        <v>41069</v>
      </c>
      <c r="P338" s="818">
        <v>41072</v>
      </c>
      <c r="Q338" s="819" t="s">
        <v>1022</v>
      </c>
      <c r="R338" s="312">
        <v>405</v>
      </c>
      <c r="S338" s="260">
        <v>21119</v>
      </c>
      <c r="T338" s="8">
        <f t="shared" si="93"/>
        <v>8553195</v>
      </c>
      <c r="U338" s="460"/>
      <c r="V338" s="820"/>
      <c r="W338" s="848"/>
      <c r="X338" s="848"/>
      <c r="Y338" s="8">
        <f t="shared" si="94"/>
        <v>0</v>
      </c>
    </row>
    <row r="339" spans="1:25">
      <c r="A339" s="843">
        <f t="shared" si="125"/>
        <v>141</v>
      </c>
      <c r="B339" s="305" t="s">
        <v>1177</v>
      </c>
      <c r="C339" s="872">
        <f t="shared" si="82"/>
        <v>5916212</v>
      </c>
      <c r="D339" s="805">
        <f t="shared" ref="D339:H348" si="126">IF($J$371&lt;&gt;0,D$371/$J$371*$J339,0)</f>
        <v>586805.28260356886</v>
      </c>
      <c r="E339" s="805">
        <f t="shared" si="126"/>
        <v>191860.60451222386</v>
      </c>
      <c r="F339" s="805">
        <f t="shared" si="126"/>
        <v>356707.80599009508</v>
      </c>
      <c r="G339" s="805">
        <f t="shared" si="126"/>
        <v>265407.59374263027</v>
      </c>
      <c r="H339" s="805">
        <f t="shared" si="126"/>
        <v>0</v>
      </c>
      <c r="I339" s="844">
        <f t="shared" si="80"/>
        <v>7316993</v>
      </c>
      <c r="J339" s="805">
        <v>1110</v>
      </c>
      <c r="K339" s="805">
        <f t="shared" si="92"/>
        <v>6591.8855855855854</v>
      </c>
      <c r="L339" s="706"/>
      <c r="M339" s="706"/>
      <c r="N339" s="194" t="s">
        <v>1441</v>
      </c>
      <c r="O339" s="818">
        <f t="shared" si="123"/>
        <v>41069</v>
      </c>
      <c r="P339" s="818">
        <v>41072</v>
      </c>
      <c r="Q339" s="819" t="s">
        <v>1023</v>
      </c>
      <c r="R339" s="312">
        <v>292</v>
      </c>
      <c r="S339" s="850">
        <v>20261</v>
      </c>
      <c r="T339" s="8">
        <f t="shared" si="93"/>
        <v>5916212</v>
      </c>
      <c r="U339" s="460"/>
      <c r="V339" s="820"/>
      <c r="W339" s="848"/>
      <c r="X339" s="848"/>
      <c r="Y339" s="8">
        <f t="shared" si="94"/>
        <v>0</v>
      </c>
    </row>
    <row r="340" spans="1:25">
      <c r="A340" s="843">
        <f t="shared" si="125"/>
        <v>142</v>
      </c>
      <c r="B340" s="305" t="s">
        <v>1176</v>
      </c>
      <c r="C340" s="872">
        <f t="shared" si="82"/>
        <v>5376000</v>
      </c>
      <c r="D340" s="805">
        <f t="shared" si="126"/>
        <v>533939.94182847266</v>
      </c>
      <c r="E340" s="805">
        <f t="shared" si="126"/>
        <v>174575.86536697848</v>
      </c>
      <c r="F340" s="805">
        <f t="shared" si="126"/>
        <v>324571.96761260903</v>
      </c>
      <c r="G340" s="805">
        <f t="shared" si="126"/>
        <v>241496.99971176271</v>
      </c>
      <c r="H340" s="805">
        <f t="shared" si="126"/>
        <v>0</v>
      </c>
      <c r="I340" s="844">
        <f t="shared" si="80"/>
        <v>6650585</v>
      </c>
      <c r="J340" s="805">
        <v>1010</v>
      </c>
      <c r="K340" s="805">
        <f t="shared" si="92"/>
        <v>6584.7376237623766</v>
      </c>
      <c r="L340" s="706"/>
      <c r="M340" s="706"/>
      <c r="N340" s="194" t="s">
        <v>1429</v>
      </c>
      <c r="O340" s="818">
        <f t="shared" si="123"/>
        <v>41080</v>
      </c>
      <c r="P340" s="818">
        <v>41083</v>
      </c>
      <c r="Q340" s="819" t="s">
        <v>1025</v>
      </c>
      <c r="R340" s="312">
        <v>500</v>
      </c>
      <c r="S340" s="263">
        <v>10752</v>
      </c>
      <c r="T340" s="8">
        <f t="shared" si="93"/>
        <v>5376000</v>
      </c>
      <c r="U340" s="460"/>
      <c r="V340" s="820"/>
      <c r="W340" s="848"/>
      <c r="X340" s="848"/>
      <c r="Y340" s="8">
        <f t="shared" si="94"/>
        <v>0</v>
      </c>
    </row>
    <row r="341" spans="1:25">
      <c r="A341" s="843">
        <f t="shared" si="125"/>
        <v>143</v>
      </c>
      <c r="B341" s="305" t="s">
        <v>1175</v>
      </c>
      <c r="C341" s="872">
        <f t="shared" si="82"/>
        <v>13826880</v>
      </c>
      <c r="D341" s="805">
        <f t="shared" si="126"/>
        <v>995983.02020281425</v>
      </c>
      <c r="E341" s="805">
        <f t="shared" si="126"/>
        <v>325644.48549642321</v>
      </c>
      <c r="F341" s="805">
        <f t="shared" si="126"/>
        <v>605439.19503183709</v>
      </c>
      <c r="G341" s="805">
        <f t="shared" si="126"/>
        <v>450475.59154154547</v>
      </c>
      <c r="H341" s="805">
        <f t="shared" si="126"/>
        <v>0</v>
      </c>
      <c r="I341" s="844">
        <f t="shared" si="80"/>
        <v>16204422</v>
      </c>
      <c r="J341" s="805">
        <v>1884</v>
      </c>
      <c r="K341" s="805">
        <f t="shared" si="92"/>
        <v>8601.0732484076434</v>
      </c>
      <c r="L341" s="706"/>
      <c r="M341" s="706"/>
      <c r="N341" s="194" t="s">
        <v>1336</v>
      </c>
      <c r="O341" s="818">
        <f t="shared" si="123"/>
        <v>41083</v>
      </c>
      <c r="P341" s="818">
        <v>41086</v>
      </c>
      <c r="Q341" s="819" t="s">
        <v>1026</v>
      </c>
      <c r="R341" s="312">
        <v>960</v>
      </c>
      <c r="S341" s="263">
        <v>14403</v>
      </c>
      <c r="T341" s="8">
        <f t="shared" si="93"/>
        <v>13826880</v>
      </c>
      <c r="U341" s="460"/>
      <c r="V341" s="820"/>
      <c r="W341" s="848"/>
      <c r="X341" s="848"/>
      <c r="Y341" s="8">
        <f t="shared" si="94"/>
        <v>0</v>
      </c>
    </row>
    <row r="342" spans="1:25">
      <c r="A342" s="843">
        <f t="shared" si="125"/>
        <v>144</v>
      </c>
      <c r="B342" s="305" t="s">
        <v>1174</v>
      </c>
      <c r="C342" s="872">
        <f t="shared" si="82"/>
        <v>4558499.038461539</v>
      </c>
      <c r="D342" s="805">
        <f t="shared" si="126"/>
        <v>266969.97091423633</v>
      </c>
      <c r="E342" s="805">
        <f t="shared" si="126"/>
        <v>87287.932683489242</v>
      </c>
      <c r="F342" s="805">
        <f t="shared" si="126"/>
        <v>162285.98380630452</v>
      </c>
      <c r="G342" s="805">
        <f t="shared" si="126"/>
        <v>120748.49985588135</v>
      </c>
      <c r="H342" s="805">
        <f t="shared" si="126"/>
        <v>0</v>
      </c>
      <c r="I342" s="844">
        <f t="shared" si="80"/>
        <v>5195791</v>
      </c>
      <c r="J342" s="805">
        <v>505</v>
      </c>
      <c r="K342" s="805">
        <f t="shared" si="92"/>
        <v>10288.695049504951</v>
      </c>
      <c r="L342" s="706"/>
      <c r="M342" s="706"/>
      <c r="N342" s="194" t="s">
        <v>1387</v>
      </c>
      <c r="O342" s="818">
        <f t="shared" si="123"/>
        <v>41083</v>
      </c>
      <c r="P342" s="818">
        <v>41086</v>
      </c>
      <c r="Q342" s="819" t="s">
        <v>1027</v>
      </c>
      <c r="R342" s="312">
        <v>505</v>
      </c>
      <c r="S342" s="263">
        <v>9026.7307692307695</v>
      </c>
      <c r="T342" s="8">
        <f t="shared" si="93"/>
        <v>4558499.038461539</v>
      </c>
      <c r="U342" s="460"/>
      <c r="V342" s="820"/>
      <c r="W342" s="848"/>
      <c r="X342" s="848"/>
      <c r="Y342" s="8">
        <f t="shared" si="94"/>
        <v>0</v>
      </c>
    </row>
    <row r="343" spans="1:25">
      <c r="A343" s="843">
        <f t="shared" si="125"/>
        <v>145</v>
      </c>
      <c r="B343" s="305" t="s">
        <v>1173</v>
      </c>
      <c r="C343" s="872">
        <f t="shared" si="82"/>
        <v>13250680</v>
      </c>
      <c r="D343" s="805">
        <f t="shared" si="126"/>
        <v>520723.60663469852</v>
      </c>
      <c r="E343" s="805">
        <f t="shared" si="126"/>
        <v>170254.68058066713</v>
      </c>
      <c r="F343" s="805">
        <f t="shared" si="126"/>
        <v>316538.00801823754</v>
      </c>
      <c r="G343" s="805">
        <f t="shared" si="126"/>
        <v>235519.35120404582</v>
      </c>
      <c r="H343" s="805">
        <f t="shared" si="126"/>
        <v>0</v>
      </c>
      <c r="I343" s="844">
        <f t="shared" si="80"/>
        <v>14493716</v>
      </c>
      <c r="J343" s="805">
        <v>985</v>
      </c>
      <c r="K343" s="805">
        <f t="shared" si="92"/>
        <v>14714.432487309645</v>
      </c>
      <c r="L343" s="706"/>
      <c r="M343" s="706"/>
      <c r="N343" s="194" t="s">
        <v>1271</v>
      </c>
      <c r="O343" s="818">
        <f t="shared" si="123"/>
        <v>41083</v>
      </c>
      <c r="P343" s="818">
        <v>41086</v>
      </c>
      <c r="Q343" s="819" t="s">
        <v>1027</v>
      </c>
      <c r="R343" s="8">
        <v>580</v>
      </c>
      <c r="S343" s="301">
        <v>22846</v>
      </c>
      <c r="T343" s="8">
        <f t="shared" si="93"/>
        <v>13250680</v>
      </c>
      <c r="U343" s="460"/>
      <c r="V343" s="820"/>
      <c r="W343" s="848"/>
      <c r="X343" s="848"/>
      <c r="Y343" s="8">
        <f t="shared" si="94"/>
        <v>0</v>
      </c>
    </row>
    <row r="344" spans="1:25">
      <c r="A344" s="843">
        <f t="shared" si="125"/>
        <v>146</v>
      </c>
      <c r="B344" s="305" t="s">
        <v>1498</v>
      </c>
      <c r="C344" s="872">
        <f t="shared" si="82"/>
        <v>2263450</v>
      </c>
      <c r="D344" s="805">
        <f t="shared" si="126"/>
        <v>106259.33495794356</v>
      </c>
      <c r="E344" s="805">
        <f t="shared" si="126"/>
        <v>34742.325681943243</v>
      </c>
      <c r="F344" s="805">
        <f t="shared" si="126"/>
        <v>64593.035138746949</v>
      </c>
      <c r="G344" s="805">
        <f t="shared" si="126"/>
        <v>48060.294002043862</v>
      </c>
      <c r="H344" s="805">
        <f t="shared" si="126"/>
        <v>0</v>
      </c>
      <c r="I344" s="844">
        <f t="shared" si="80"/>
        <v>2517105</v>
      </c>
      <c r="J344" s="805">
        <v>201</v>
      </c>
      <c r="K344" s="805">
        <f t="shared" si="92"/>
        <v>12522.910447761195</v>
      </c>
      <c r="L344" s="706"/>
      <c r="M344" s="706"/>
      <c r="N344" s="194" t="s">
        <v>1285</v>
      </c>
      <c r="O344" s="818">
        <f t="shared" si="123"/>
        <v>41083</v>
      </c>
      <c r="P344" s="818">
        <v>41086</v>
      </c>
      <c r="Q344" s="819" t="s">
        <v>1029</v>
      </c>
      <c r="R344" s="312">
        <v>203</v>
      </c>
      <c r="S344" s="263">
        <v>11150</v>
      </c>
      <c r="T344" s="8">
        <f t="shared" si="93"/>
        <v>2263450</v>
      </c>
      <c r="U344" s="460"/>
      <c r="V344" s="820"/>
      <c r="W344" s="848"/>
      <c r="X344" s="848"/>
      <c r="Y344" s="8">
        <f t="shared" si="94"/>
        <v>0</v>
      </c>
    </row>
    <row r="345" spans="1:25">
      <c r="A345" s="843">
        <f t="shared" si="125"/>
        <v>147</v>
      </c>
      <c r="B345" s="305" t="s">
        <v>1512</v>
      </c>
      <c r="C345" s="872">
        <f t="shared" si="82"/>
        <v>1056258</v>
      </c>
      <c r="D345" s="805">
        <f t="shared" si="126"/>
        <v>39649.005581322221</v>
      </c>
      <c r="E345" s="805">
        <f t="shared" si="126"/>
        <v>12963.554358934045</v>
      </c>
      <c r="F345" s="805">
        <f t="shared" si="126"/>
        <v>24101.878783114535</v>
      </c>
      <c r="G345" s="805">
        <f t="shared" si="126"/>
        <v>17932.945523150694</v>
      </c>
      <c r="H345" s="805">
        <f t="shared" si="126"/>
        <v>0</v>
      </c>
      <c r="I345" s="844">
        <f t="shared" si="80"/>
        <v>1150905</v>
      </c>
      <c r="J345" s="805">
        <v>75</v>
      </c>
      <c r="K345" s="805">
        <f t="shared" si="92"/>
        <v>15345.4</v>
      </c>
      <c r="L345" s="706"/>
      <c r="M345" s="706"/>
      <c r="N345" s="194" t="s">
        <v>1330</v>
      </c>
      <c r="O345" s="818">
        <f t="shared" si="123"/>
        <v>41083</v>
      </c>
      <c r="P345" s="818">
        <v>41086</v>
      </c>
      <c r="Q345" s="819" t="s">
        <v>1029</v>
      </c>
      <c r="R345" s="312">
        <v>42</v>
      </c>
      <c r="S345" s="260">
        <v>25149</v>
      </c>
      <c r="T345" s="8">
        <f t="shared" si="93"/>
        <v>1056258</v>
      </c>
      <c r="U345" s="460"/>
      <c r="V345" s="820"/>
      <c r="W345" s="848"/>
      <c r="X345" s="848"/>
      <c r="Y345" s="8">
        <f t="shared" si="94"/>
        <v>0</v>
      </c>
    </row>
    <row r="346" spans="1:25">
      <c r="A346" s="843">
        <f t="shared" si="125"/>
        <v>148</v>
      </c>
      <c r="B346" s="305" t="s">
        <v>1528</v>
      </c>
      <c r="C346" s="872">
        <f t="shared" si="82"/>
        <v>3284490.2400000002</v>
      </c>
      <c r="D346" s="805">
        <f t="shared" si="126"/>
        <v>116832.40311296281</v>
      </c>
      <c r="E346" s="805">
        <f t="shared" si="126"/>
        <v>38199.273510992316</v>
      </c>
      <c r="F346" s="805">
        <f t="shared" si="126"/>
        <v>71020.202814244156</v>
      </c>
      <c r="G346" s="805">
        <f t="shared" si="126"/>
        <v>52842.412808217385</v>
      </c>
      <c r="H346" s="805">
        <f t="shared" si="126"/>
        <v>0</v>
      </c>
      <c r="I346" s="844">
        <f t="shared" si="80"/>
        <v>3563385</v>
      </c>
      <c r="J346" s="805">
        <v>221</v>
      </c>
      <c r="K346" s="805">
        <f t="shared" si="92"/>
        <v>16123.914027149322</v>
      </c>
      <c r="L346" s="706"/>
      <c r="M346" s="706"/>
      <c r="N346" s="194" t="s">
        <v>788</v>
      </c>
      <c r="O346" s="818">
        <f t="shared" si="123"/>
        <v>41083</v>
      </c>
      <c r="P346" s="818">
        <v>41086</v>
      </c>
      <c r="Q346" s="819" t="s">
        <v>1029</v>
      </c>
      <c r="R346" s="312">
        <v>227</v>
      </c>
      <c r="S346" s="260">
        <v>14469.12</v>
      </c>
      <c r="T346" s="8">
        <f t="shared" si="93"/>
        <v>3284490.2400000002</v>
      </c>
      <c r="U346" s="460"/>
      <c r="V346" s="820"/>
      <c r="W346" s="848"/>
      <c r="X346" s="848"/>
      <c r="Y346" s="8">
        <f t="shared" si="94"/>
        <v>0</v>
      </c>
    </row>
    <row r="347" spans="1:25">
      <c r="A347" s="843">
        <f t="shared" si="125"/>
        <v>149</v>
      </c>
      <c r="B347" s="305" t="s">
        <v>1540</v>
      </c>
      <c r="C347" s="872">
        <f t="shared" si="82"/>
        <v>1507320</v>
      </c>
      <c r="D347" s="805">
        <f t="shared" si="126"/>
        <v>45464.193066582819</v>
      </c>
      <c r="E347" s="805">
        <f t="shared" si="126"/>
        <v>14864.875664911038</v>
      </c>
      <c r="F347" s="805">
        <f t="shared" si="126"/>
        <v>27636.821004637997</v>
      </c>
      <c r="G347" s="805">
        <f t="shared" si="126"/>
        <v>20563.110866546132</v>
      </c>
      <c r="H347" s="805">
        <f t="shared" si="126"/>
        <v>0</v>
      </c>
      <c r="I347" s="844">
        <f t="shared" si="80"/>
        <v>1615849</v>
      </c>
      <c r="J347" s="805">
        <v>86</v>
      </c>
      <c r="K347" s="805">
        <f t="shared" si="92"/>
        <v>18788.941860465115</v>
      </c>
      <c r="L347" s="706"/>
      <c r="M347" s="706"/>
      <c r="N347" s="194" t="s">
        <v>1449</v>
      </c>
      <c r="O347" s="818">
        <f t="shared" si="123"/>
        <v>41083</v>
      </c>
      <c r="P347" s="818">
        <v>41086</v>
      </c>
      <c r="Q347" s="819" t="s">
        <v>1029</v>
      </c>
      <c r="R347" s="870">
        <v>90</v>
      </c>
      <c r="S347" s="260">
        <v>16748</v>
      </c>
      <c r="T347" s="8">
        <f t="shared" si="93"/>
        <v>1507320</v>
      </c>
      <c r="U347" s="460"/>
      <c r="V347" s="820"/>
      <c r="W347" s="848"/>
      <c r="X347" s="848"/>
      <c r="Y347" s="8">
        <f t="shared" si="94"/>
        <v>0</v>
      </c>
    </row>
    <row r="348" spans="1:25">
      <c r="A348" s="843">
        <f t="shared" si="125"/>
        <v>150</v>
      </c>
      <c r="B348" s="305" t="s">
        <v>1515</v>
      </c>
      <c r="C348" s="872">
        <f t="shared" si="82"/>
        <v>4490460</v>
      </c>
      <c r="D348" s="805">
        <f t="shared" si="126"/>
        <v>163882.55640279851</v>
      </c>
      <c r="E348" s="805">
        <f t="shared" si="126"/>
        <v>53582.69135026072</v>
      </c>
      <c r="F348" s="805">
        <f t="shared" si="126"/>
        <v>99621.098970206731</v>
      </c>
      <c r="G348" s="805">
        <f t="shared" si="126"/>
        <v>74122.841495689543</v>
      </c>
      <c r="H348" s="805">
        <f t="shared" si="126"/>
        <v>0</v>
      </c>
      <c r="I348" s="844">
        <f t="shared" si="80"/>
        <v>4881669</v>
      </c>
      <c r="J348" s="805">
        <v>310</v>
      </c>
      <c r="K348" s="805">
        <f t="shared" si="92"/>
        <v>15747.31935483871</v>
      </c>
      <c r="L348" s="706"/>
      <c r="M348" s="706"/>
      <c r="N348" s="194" t="s">
        <v>1331</v>
      </c>
      <c r="O348" s="818">
        <f t="shared" si="123"/>
        <v>41083</v>
      </c>
      <c r="P348" s="818">
        <v>41086</v>
      </c>
      <c r="Q348" s="819" t="s">
        <v>1029</v>
      </c>
      <c r="R348" s="312">
        <v>195</v>
      </c>
      <c r="S348" s="260">
        <v>23028</v>
      </c>
      <c r="T348" s="8">
        <f t="shared" si="93"/>
        <v>4490460</v>
      </c>
      <c r="U348" s="460"/>
      <c r="V348" s="820"/>
      <c r="W348" s="848"/>
      <c r="X348" s="848"/>
      <c r="Y348" s="8">
        <f t="shared" si="94"/>
        <v>0</v>
      </c>
    </row>
    <row r="349" spans="1:25">
      <c r="A349" s="843">
        <f t="shared" si="125"/>
        <v>151</v>
      </c>
      <c r="B349" s="305" t="s">
        <v>1534</v>
      </c>
      <c r="C349" s="872">
        <f t="shared" si="82"/>
        <v>5787250</v>
      </c>
      <c r="D349" s="805">
        <f t="shared" ref="D349:H358" si="127">IF($J$371&lt;&gt;0,D$371/$J$371*$J349,0)</f>
        <v>126348.16445248015</v>
      </c>
      <c r="E349" s="805">
        <f t="shared" si="127"/>
        <v>41310.526557136487</v>
      </c>
      <c r="F349" s="805">
        <f t="shared" si="127"/>
        <v>76804.653722191651</v>
      </c>
      <c r="G349" s="805">
        <f t="shared" si="127"/>
        <v>57146.319733773547</v>
      </c>
      <c r="H349" s="805">
        <f t="shared" si="127"/>
        <v>0</v>
      </c>
      <c r="I349" s="844">
        <f t="shared" si="80"/>
        <v>6088860</v>
      </c>
      <c r="J349" s="805">
        <v>239</v>
      </c>
      <c r="K349" s="805">
        <f t="shared" si="92"/>
        <v>25476.401673640168</v>
      </c>
      <c r="L349" s="706"/>
      <c r="M349" s="706"/>
      <c r="N349" s="194" t="s">
        <v>1291</v>
      </c>
      <c r="O349" s="818">
        <f t="shared" si="123"/>
        <v>41083</v>
      </c>
      <c r="P349" s="818">
        <v>41086</v>
      </c>
      <c r="Q349" s="819" t="s">
        <v>1029</v>
      </c>
      <c r="R349" s="312">
        <v>250</v>
      </c>
      <c r="S349" s="263">
        <v>23149</v>
      </c>
      <c r="T349" s="8">
        <f t="shared" si="93"/>
        <v>5787250</v>
      </c>
      <c r="U349" s="460"/>
      <c r="V349" s="820"/>
      <c r="W349" s="848"/>
      <c r="X349" s="848"/>
      <c r="Y349" s="8">
        <f t="shared" si="94"/>
        <v>0</v>
      </c>
    </row>
    <row r="350" spans="1:25">
      <c r="A350" s="843">
        <f t="shared" si="125"/>
        <v>152</v>
      </c>
      <c r="B350" s="305" t="s">
        <v>1514</v>
      </c>
      <c r="C350" s="872">
        <f t="shared" si="82"/>
        <v>9026.7307692307695</v>
      </c>
      <c r="D350" s="805">
        <f t="shared" si="127"/>
        <v>528.65340775096297</v>
      </c>
      <c r="E350" s="805">
        <f t="shared" si="127"/>
        <v>172.84739145245393</v>
      </c>
      <c r="F350" s="805">
        <f t="shared" si="127"/>
        <v>321.35838377486044</v>
      </c>
      <c r="G350" s="805">
        <f t="shared" si="127"/>
        <v>239.10594030867594</v>
      </c>
      <c r="H350" s="805">
        <f t="shared" si="127"/>
        <v>0</v>
      </c>
      <c r="I350" s="844">
        <f t="shared" si="80"/>
        <v>10289</v>
      </c>
      <c r="J350" s="805">
        <v>1</v>
      </c>
      <c r="K350" s="805">
        <f t="shared" si="92"/>
        <v>10289</v>
      </c>
      <c r="L350" s="706"/>
      <c r="M350" s="706"/>
      <c r="N350" s="194" t="s">
        <v>1387</v>
      </c>
      <c r="O350" s="818">
        <f t="shared" si="123"/>
        <v>41083</v>
      </c>
      <c r="P350" s="818">
        <v>41086</v>
      </c>
      <c r="Q350" s="819" t="s">
        <v>1029</v>
      </c>
      <c r="R350" s="260">
        <v>1</v>
      </c>
      <c r="S350" s="260">
        <v>9026.7307692307695</v>
      </c>
      <c r="T350" s="8">
        <f t="shared" si="93"/>
        <v>9026.7307692307695</v>
      </c>
      <c r="U350" s="460"/>
      <c r="V350" s="820"/>
      <c r="W350" s="848"/>
      <c r="X350" s="848"/>
      <c r="Y350" s="8">
        <f t="shared" si="94"/>
        <v>0</v>
      </c>
    </row>
    <row r="351" spans="1:25">
      <c r="A351" s="843">
        <f t="shared" si="125"/>
        <v>153</v>
      </c>
      <c r="B351" s="305" t="s">
        <v>1518</v>
      </c>
      <c r="C351" s="872">
        <f t="shared" si="82"/>
        <v>4607720</v>
      </c>
      <c r="D351" s="805">
        <f t="shared" si="127"/>
        <v>137449.88601525038</v>
      </c>
      <c r="E351" s="805">
        <f t="shared" si="127"/>
        <v>44940.321777638026</v>
      </c>
      <c r="F351" s="805">
        <f t="shared" si="127"/>
        <v>83553.17978146371</v>
      </c>
      <c r="G351" s="805">
        <f t="shared" si="127"/>
        <v>62167.544480255747</v>
      </c>
      <c r="H351" s="805">
        <f t="shared" si="127"/>
        <v>0</v>
      </c>
      <c r="I351" s="844">
        <f t="shared" si="80"/>
        <v>4935831</v>
      </c>
      <c r="J351" s="805">
        <v>260</v>
      </c>
      <c r="K351" s="805">
        <f t="shared" si="92"/>
        <v>18983.965384615385</v>
      </c>
      <c r="L351" s="706"/>
      <c r="M351" s="706"/>
      <c r="N351" s="194" t="s">
        <v>1415</v>
      </c>
      <c r="O351" s="818">
        <f t="shared" si="123"/>
        <v>41083</v>
      </c>
      <c r="P351" s="818">
        <v>41086</v>
      </c>
      <c r="Q351" s="819" t="s">
        <v>1029</v>
      </c>
      <c r="R351" s="312">
        <f>J351</f>
        <v>260</v>
      </c>
      <c r="S351" s="850">
        <v>17722</v>
      </c>
      <c r="T351" s="8">
        <f t="shared" si="93"/>
        <v>4607720</v>
      </c>
      <c r="U351" s="460"/>
      <c r="V351" s="820"/>
      <c r="W351" s="848"/>
      <c r="X351" s="848"/>
      <c r="Y351" s="8">
        <f t="shared" si="94"/>
        <v>0</v>
      </c>
    </row>
    <row r="352" spans="1:25">
      <c r="A352" s="843">
        <f t="shared" si="125"/>
        <v>154</v>
      </c>
      <c r="B352" s="305" t="s">
        <v>1525</v>
      </c>
      <c r="C352" s="872">
        <f>T352</f>
        <v>2685367.3</v>
      </c>
      <c r="D352" s="805">
        <f t="shared" si="127"/>
        <v>124762.20422922727</v>
      </c>
      <c r="E352" s="805">
        <f t="shared" si="127"/>
        <v>40791.984382779126</v>
      </c>
      <c r="F352" s="805">
        <f t="shared" si="127"/>
        <v>75840.578570867059</v>
      </c>
      <c r="G352" s="805">
        <f t="shared" si="127"/>
        <v>56429.001912847525</v>
      </c>
      <c r="H352" s="805">
        <f t="shared" si="127"/>
        <v>0</v>
      </c>
      <c r="I352" s="844">
        <f t="shared" si="80"/>
        <v>2983191</v>
      </c>
      <c r="J352" s="805">
        <v>236</v>
      </c>
      <c r="K352" s="805">
        <f t="shared" si="92"/>
        <v>12640.639830508475</v>
      </c>
      <c r="L352" s="706"/>
      <c r="M352" s="706"/>
      <c r="N352" s="194" t="s">
        <v>792</v>
      </c>
      <c r="O352" s="818">
        <f t="shared" si="123"/>
        <v>41083</v>
      </c>
      <c r="P352" s="818">
        <v>41086</v>
      </c>
      <c r="Q352" s="819" t="s">
        <v>1029</v>
      </c>
      <c r="R352" s="312">
        <v>257</v>
      </c>
      <c r="S352" s="263">
        <v>10448.9</v>
      </c>
      <c r="T352" s="8">
        <f t="shared" si="93"/>
        <v>2685367.3</v>
      </c>
      <c r="U352" s="460"/>
      <c r="V352" s="820"/>
      <c r="W352" s="848"/>
      <c r="X352" s="848"/>
      <c r="Y352" s="8">
        <f t="shared" si="94"/>
        <v>0</v>
      </c>
    </row>
    <row r="353" spans="1:25">
      <c r="A353" s="843">
        <f t="shared" si="125"/>
        <v>155</v>
      </c>
      <c r="B353" s="305" t="s">
        <v>1526</v>
      </c>
      <c r="C353" s="872">
        <f>T353</f>
        <v>7077970.6510219527</v>
      </c>
      <c r="D353" s="805">
        <f t="shared" si="127"/>
        <v>185028.69271283704</v>
      </c>
      <c r="E353" s="805">
        <f t="shared" si="127"/>
        <v>60496.587008358874</v>
      </c>
      <c r="F353" s="805">
        <f t="shared" si="127"/>
        <v>112475.43432120116</v>
      </c>
      <c r="G353" s="805">
        <f t="shared" si="127"/>
        <v>83687.079108036574</v>
      </c>
      <c r="H353" s="805">
        <f t="shared" si="127"/>
        <v>0</v>
      </c>
      <c r="I353" s="844">
        <f t="shared" si="80"/>
        <v>7519658</v>
      </c>
      <c r="J353" s="805">
        <v>350</v>
      </c>
      <c r="K353" s="805">
        <f t="shared" si="92"/>
        <v>21484.737142857142</v>
      </c>
      <c r="L353" s="706"/>
      <c r="M353" s="706"/>
      <c r="N353" s="191" t="s">
        <v>1373</v>
      </c>
      <c r="O353" s="818">
        <f t="shared" si="123"/>
        <v>41083</v>
      </c>
      <c r="P353" s="818">
        <v>41086</v>
      </c>
      <c r="Q353" s="819" t="s">
        <v>1029</v>
      </c>
      <c r="R353" s="312">
        <v>355</v>
      </c>
      <c r="S353" s="263">
        <v>19937.945495836488</v>
      </c>
      <c r="T353" s="8">
        <f t="shared" si="93"/>
        <v>7077970.6510219527</v>
      </c>
      <c r="U353" s="460"/>
      <c r="V353" s="820"/>
      <c r="W353" s="848"/>
      <c r="X353" s="848"/>
      <c r="Y353" s="8">
        <f t="shared" si="94"/>
        <v>0</v>
      </c>
    </row>
    <row r="354" spans="1:25">
      <c r="A354" s="843">
        <f t="shared" si="125"/>
        <v>156</v>
      </c>
      <c r="B354" s="305" t="s">
        <v>1503</v>
      </c>
      <c r="C354" s="872">
        <f>T354</f>
        <v>3052750</v>
      </c>
      <c r="D354" s="805">
        <f t="shared" si="127"/>
        <v>237894.03348793334</v>
      </c>
      <c r="E354" s="805">
        <f t="shared" si="127"/>
        <v>77781.32615360427</v>
      </c>
      <c r="F354" s="805">
        <f t="shared" si="127"/>
        <v>144611.27269868719</v>
      </c>
      <c r="G354" s="805">
        <f t="shared" si="127"/>
        <v>107597.67313890417</v>
      </c>
      <c r="H354" s="805">
        <f t="shared" si="127"/>
        <v>0</v>
      </c>
      <c r="I354" s="844">
        <f t="shared" si="80"/>
        <v>3620634</v>
      </c>
      <c r="J354" s="805">
        <v>450</v>
      </c>
      <c r="K354" s="805">
        <f t="shared" si="92"/>
        <v>8045.8533333333335</v>
      </c>
      <c r="L354" s="706"/>
      <c r="M354" s="706"/>
      <c r="N354" s="194" t="s">
        <v>1431</v>
      </c>
      <c r="O354" s="818">
        <f t="shared" si="123"/>
        <v>41087</v>
      </c>
      <c r="P354" s="818">
        <v>41090</v>
      </c>
      <c r="Q354" s="819" t="s">
        <v>1030</v>
      </c>
      <c r="R354" s="870">
        <v>250</v>
      </c>
      <c r="S354" s="263">
        <v>12211</v>
      </c>
      <c r="T354" s="8">
        <f t="shared" si="93"/>
        <v>3052750</v>
      </c>
      <c r="U354" s="460"/>
      <c r="V354" s="820"/>
      <c r="W354" s="848"/>
      <c r="X354" s="848"/>
      <c r="Y354" s="8">
        <f t="shared" si="94"/>
        <v>0</v>
      </c>
    </row>
    <row r="355" spans="1:25">
      <c r="A355" s="843">
        <f t="shared" si="125"/>
        <v>157</v>
      </c>
      <c r="B355" s="305" t="s">
        <v>1536</v>
      </c>
      <c r="C355" s="872">
        <f>T355</f>
        <v>6102300</v>
      </c>
      <c r="D355" s="805">
        <f t="shared" si="127"/>
        <v>417107.53871550976</v>
      </c>
      <c r="E355" s="805">
        <f t="shared" si="127"/>
        <v>136376.59185598616</v>
      </c>
      <c r="F355" s="805">
        <f t="shared" si="127"/>
        <v>253551.76479836489</v>
      </c>
      <c r="G355" s="805">
        <f t="shared" si="127"/>
        <v>188654.58690354531</v>
      </c>
      <c r="H355" s="805">
        <f t="shared" si="127"/>
        <v>0</v>
      </c>
      <c r="I355" s="844">
        <f t="shared" si="80"/>
        <v>7097990</v>
      </c>
      <c r="J355" s="805">
        <v>789</v>
      </c>
      <c r="K355" s="805">
        <f t="shared" si="92"/>
        <v>8996.1850443599487</v>
      </c>
      <c r="L355" s="706"/>
      <c r="M355" s="706"/>
      <c r="N355" s="194" t="s">
        <v>1437</v>
      </c>
      <c r="O355" s="818">
        <f t="shared" si="123"/>
        <v>41087</v>
      </c>
      <c r="P355" s="818">
        <v>41090</v>
      </c>
      <c r="Q355" s="819" t="s">
        <v>1030</v>
      </c>
      <c r="R355" s="312">
        <v>300</v>
      </c>
      <c r="S355" s="263">
        <v>20341</v>
      </c>
      <c r="T355" s="8">
        <f t="shared" si="93"/>
        <v>6102300</v>
      </c>
      <c r="U355" s="460"/>
      <c r="V355" s="820"/>
      <c r="W355" s="848"/>
      <c r="X355" s="848"/>
      <c r="Y355" s="8">
        <f t="shared" si="94"/>
        <v>0</v>
      </c>
    </row>
    <row r="356" spans="1:25">
      <c r="A356" s="843">
        <f t="shared" si="125"/>
        <v>158</v>
      </c>
      <c r="B356" s="305" t="s">
        <v>1538</v>
      </c>
      <c r="C356" s="872">
        <f>T356</f>
        <v>6743550</v>
      </c>
      <c r="D356" s="805">
        <f t="shared" si="127"/>
        <v>476845.37379136862</v>
      </c>
      <c r="E356" s="805">
        <f t="shared" si="127"/>
        <v>155908.34709011344</v>
      </c>
      <c r="F356" s="805">
        <f t="shared" si="127"/>
        <v>289865.26216492412</v>
      </c>
      <c r="G356" s="805">
        <f t="shared" si="127"/>
        <v>215673.5581584257</v>
      </c>
      <c r="H356" s="805">
        <f t="shared" si="127"/>
        <v>0</v>
      </c>
      <c r="I356" s="844">
        <f t="shared" si="80"/>
        <v>7881843</v>
      </c>
      <c r="J356" s="805">
        <v>902</v>
      </c>
      <c r="K356" s="805">
        <f t="shared" si="92"/>
        <v>8738.1851441241688</v>
      </c>
      <c r="L356" s="856"/>
      <c r="M356" s="706"/>
      <c r="N356" s="194" t="s">
        <v>750</v>
      </c>
      <c r="O356" s="818">
        <f t="shared" si="123"/>
        <v>41087</v>
      </c>
      <c r="P356" s="818">
        <v>41090</v>
      </c>
      <c r="Q356" s="819" t="s">
        <v>1030</v>
      </c>
      <c r="R356" s="870">
        <v>500</v>
      </c>
      <c r="S356" s="263">
        <v>13487.1</v>
      </c>
      <c r="T356" s="8">
        <f t="shared" si="93"/>
        <v>6743550</v>
      </c>
      <c r="U356" s="460"/>
      <c r="V356" s="820"/>
      <c r="W356" s="848"/>
      <c r="X356" s="848"/>
      <c r="Y356" s="8">
        <f t="shared" si="94"/>
        <v>0</v>
      </c>
    </row>
    <row r="357" spans="1:25">
      <c r="A357" s="843">
        <f t="shared" si="125"/>
        <v>159</v>
      </c>
      <c r="B357" s="305" t="s">
        <v>1541</v>
      </c>
      <c r="C357" s="872">
        <f t="shared" ref="C357:C369" si="128">T357</f>
        <v>2775180</v>
      </c>
      <c r="D357" s="805">
        <f t="shared" si="127"/>
        <v>241065.95393443911</v>
      </c>
      <c r="E357" s="805">
        <f t="shared" si="127"/>
        <v>78818.410502318991</v>
      </c>
      <c r="F357" s="805">
        <f t="shared" si="127"/>
        <v>146539.42300133637</v>
      </c>
      <c r="G357" s="805">
        <f t="shared" si="127"/>
        <v>109032.30878075623</v>
      </c>
      <c r="H357" s="805">
        <f t="shared" si="127"/>
        <v>0</v>
      </c>
      <c r="I357" s="844">
        <f t="shared" ref="I357:I369" si="129">ROUND(SUM(C357:H357),0)</f>
        <v>3350636</v>
      </c>
      <c r="J357" s="805">
        <v>456</v>
      </c>
      <c r="K357" s="805">
        <f t="shared" ref="K357:K369" si="130">IF(J357&lt;&gt;"",I357/J357,"")</f>
        <v>7347.8859649122805</v>
      </c>
      <c r="L357" s="706"/>
      <c r="M357" s="706"/>
      <c r="N357" s="194" t="s">
        <v>759</v>
      </c>
      <c r="O357" s="818">
        <f t="shared" si="123"/>
        <v>41087</v>
      </c>
      <c r="P357" s="818">
        <v>41090</v>
      </c>
      <c r="Q357" s="819" t="s">
        <v>1030</v>
      </c>
      <c r="R357" s="312">
        <v>230</v>
      </c>
      <c r="S357" s="263">
        <v>12066</v>
      </c>
      <c r="T357" s="8">
        <f t="shared" ref="T357:T369" si="131">R357*S357</f>
        <v>2775180</v>
      </c>
      <c r="U357" s="460"/>
      <c r="V357" s="820"/>
      <c r="W357" s="848"/>
      <c r="X357" s="848"/>
      <c r="Y357" s="8">
        <f t="shared" ref="Y357:Y369" si="132">W357*X357</f>
        <v>0</v>
      </c>
    </row>
    <row r="358" spans="1:25">
      <c r="A358" s="843">
        <f t="shared" si="125"/>
        <v>160</v>
      </c>
      <c r="B358" s="305" t="s">
        <v>1529</v>
      </c>
      <c r="C358" s="872">
        <f t="shared" si="128"/>
        <v>4097280</v>
      </c>
      <c r="D358" s="805">
        <f t="shared" si="127"/>
        <v>253753.63572046222</v>
      </c>
      <c r="E358" s="805">
        <f t="shared" si="127"/>
        <v>82966.747897177891</v>
      </c>
      <c r="F358" s="805">
        <f t="shared" si="127"/>
        <v>154252.02421193302</v>
      </c>
      <c r="G358" s="805">
        <f t="shared" si="127"/>
        <v>114770.85134816445</v>
      </c>
      <c r="H358" s="805">
        <f t="shared" si="127"/>
        <v>0</v>
      </c>
      <c r="I358" s="844">
        <f t="shared" si="129"/>
        <v>4703023</v>
      </c>
      <c r="J358" s="805">
        <v>480</v>
      </c>
      <c r="K358" s="805">
        <f t="shared" si="130"/>
        <v>9797.9645833333325</v>
      </c>
      <c r="L358" s="706"/>
      <c r="M358" s="706"/>
      <c r="N358" s="194" t="s">
        <v>1279</v>
      </c>
      <c r="O358" s="818">
        <f t="shared" si="123"/>
        <v>41087</v>
      </c>
      <c r="P358" s="818">
        <v>41090</v>
      </c>
      <c r="Q358" s="819" t="s">
        <v>1030</v>
      </c>
      <c r="R358" s="870">
        <v>240</v>
      </c>
      <c r="S358" s="263">
        <v>17072</v>
      </c>
      <c r="T358" s="8">
        <f t="shared" si="131"/>
        <v>4097280</v>
      </c>
      <c r="U358" s="460"/>
      <c r="V358" s="820"/>
      <c r="W358" s="848"/>
      <c r="X358" s="848"/>
      <c r="Y358" s="8">
        <f t="shared" si="132"/>
        <v>0</v>
      </c>
    </row>
    <row r="359" spans="1:25">
      <c r="A359" s="843">
        <f t="shared" si="125"/>
        <v>161</v>
      </c>
      <c r="B359" s="305" t="s">
        <v>1529</v>
      </c>
      <c r="C359" s="872">
        <f t="shared" si="128"/>
        <v>5331210</v>
      </c>
      <c r="D359" s="805">
        <f t="shared" ref="D359:H369" si="133">IF($J$371&lt;&gt;0,D$371/$J$371*$J359,0)</f>
        <v>306090.32308780757</v>
      </c>
      <c r="E359" s="805">
        <f t="shared" si="133"/>
        <v>100078.63965097083</v>
      </c>
      <c r="F359" s="805">
        <f t="shared" si="133"/>
        <v>186066.50420564419</v>
      </c>
      <c r="G359" s="805">
        <f t="shared" si="133"/>
        <v>138442.33943872337</v>
      </c>
      <c r="H359" s="805">
        <f t="shared" si="133"/>
        <v>0</v>
      </c>
      <c r="I359" s="844">
        <f t="shared" si="129"/>
        <v>6061888</v>
      </c>
      <c r="J359" s="805">
        <v>579</v>
      </c>
      <c r="K359" s="805">
        <f t="shared" si="130"/>
        <v>10469.582037996546</v>
      </c>
      <c r="L359" s="706"/>
      <c r="M359" s="706"/>
      <c r="N359" s="194" t="s">
        <v>756</v>
      </c>
      <c r="O359" s="818">
        <f t="shared" si="123"/>
        <v>41087</v>
      </c>
      <c r="P359" s="818">
        <v>41090</v>
      </c>
      <c r="Q359" s="819" t="s">
        <v>1030</v>
      </c>
      <c r="R359" s="312">
        <v>597</v>
      </c>
      <c r="S359" s="263">
        <v>8930</v>
      </c>
      <c r="T359" s="8">
        <f t="shared" si="131"/>
        <v>5331210</v>
      </c>
      <c r="U359" s="460"/>
      <c r="V359" s="820"/>
      <c r="W359" s="848"/>
      <c r="X359" s="848"/>
      <c r="Y359" s="8">
        <f t="shared" si="132"/>
        <v>0</v>
      </c>
    </row>
    <row r="360" spans="1:25">
      <c r="A360" s="843">
        <f t="shared" si="125"/>
        <v>162</v>
      </c>
      <c r="B360" s="305" t="s">
        <v>1505</v>
      </c>
      <c r="C360" s="872">
        <f t="shared" si="128"/>
        <v>1157750</v>
      </c>
      <c r="D360" s="805">
        <f t="shared" si="133"/>
        <v>89871.079317663709</v>
      </c>
      <c r="E360" s="805">
        <f t="shared" si="133"/>
        <v>29384.056546917167</v>
      </c>
      <c r="F360" s="805">
        <f t="shared" si="133"/>
        <v>54630.925241726276</v>
      </c>
      <c r="G360" s="805">
        <f t="shared" si="133"/>
        <v>40648.009852474912</v>
      </c>
      <c r="H360" s="805">
        <f t="shared" si="133"/>
        <v>0</v>
      </c>
      <c r="I360" s="844">
        <f t="shared" si="129"/>
        <v>1372284</v>
      </c>
      <c r="J360" s="805">
        <v>170</v>
      </c>
      <c r="K360" s="805">
        <f t="shared" si="130"/>
        <v>8072.2588235294115</v>
      </c>
      <c r="L360" s="706"/>
      <c r="M360" s="706"/>
      <c r="N360" s="194" t="s">
        <v>1399</v>
      </c>
      <c r="O360" s="818">
        <f t="shared" si="123"/>
        <v>41087</v>
      </c>
      <c r="P360" s="818">
        <v>41090</v>
      </c>
      <c r="Q360" s="819" t="s">
        <v>1030</v>
      </c>
      <c r="R360" s="312">
        <v>50</v>
      </c>
      <c r="S360" s="260">
        <v>23155</v>
      </c>
      <c r="T360" s="8">
        <f t="shared" si="131"/>
        <v>1157750</v>
      </c>
      <c r="U360" s="460"/>
      <c r="V360" s="820"/>
      <c r="W360" s="848"/>
      <c r="X360" s="848"/>
      <c r="Y360" s="8">
        <f t="shared" si="132"/>
        <v>0</v>
      </c>
    </row>
    <row r="361" spans="1:25">
      <c r="A361" s="843">
        <f t="shared" si="125"/>
        <v>163</v>
      </c>
      <c r="B361" s="305" t="s">
        <v>1514</v>
      </c>
      <c r="C361" s="872">
        <f t="shared" si="128"/>
        <v>1985962.6666666665</v>
      </c>
      <c r="D361" s="805">
        <f t="shared" si="133"/>
        <v>137449.88601525038</v>
      </c>
      <c r="E361" s="805">
        <f t="shared" si="133"/>
        <v>44940.321777638026</v>
      </c>
      <c r="F361" s="805">
        <f t="shared" si="133"/>
        <v>83553.17978146371</v>
      </c>
      <c r="G361" s="805">
        <f t="shared" si="133"/>
        <v>62167.544480255747</v>
      </c>
      <c r="H361" s="805">
        <f t="shared" si="133"/>
        <v>0</v>
      </c>
      <c r="I361" s="844">
        <f t="shared" si="129"/>
        <v>2314074</v>
      </c>
      <c r="J361" s="805">
        <v>260</v>
      </c>
      <c r="K361" s="805">
        <f t="shared" si="130"/>
        <v>8900.2846153846149</v>
      </c>
      <c r="L361" s="706"/>
      <c r="M361" s="706"/>
      <c r="N361" s="194" t="s">
        <v>1423</v>
      </c>
      <c r="O361" s="818">
        <f t="shared" si="123"/>
        <v>41087</v>
      </c>
      <c r="P361" s="818">
        <v>41090</v>
      </c>
      <c r="Q361" s="819" t="s">
        <v>1030</v>
      </c>
      <c r="R361" s="312">
        <v>136</v>
      </c>
      <c r="S361" s="263">
        <v>14602.666666666666</v>
      </c>
      <c r="T361" s="8">
        <f t="shared" si="131"/>
        <v>1985962.6666666665</v>
      </c>
      <c r="U361" s="460"/>
      <c r="V361" s="820"/>
      <c r="W361" s="848"/>
      <c r="X361" s="848"/>
      <c r="Y361" s="8">
        <f t="shared" si="132"/>
        <v>0</v>
      </c>
    </row>
    <row r="362" spans="1:25">
      <c r="A362" s="843">
        <f t="shared" si="125"/>
        <v>164</v>
      </c>
      <c r="B362" s="305" t="s">
        <v>1517</v>
      </c>
      <c r="C362" s="872">
        <f t="shared" si="128"/>
        <v>2639875</v>
      </c>
      <c r="D362" s="805">
        <f t="shared" si="133"/>
        <v>129520.08489898592</v>
      </c>
      <c r="E362" s="805">
        <f t="shared" si="133"/>
        <v>42347.610905851216</v>
      </c>
      <c r="F362" s="805">
        <f t="shared" si="133"/>
        <v>78732.804024840807</v>
      </c>
      <c r="G362" s="805">
        <f t="shared" si="133"/>
        <v>58580.955375625606</v>
      </c>
      <c r="H362" s="805">
        <f t="shared" si="133"/>
        <v>0</v>
      </c>
      <c r="I362" s="844">
        <f t="shared" si="129"/>
        <v>2949056</v>
      </c>
      <c r="J362" s="805">
        <v>245</v>
      </c>
      <c r="K362" s="805">
        <f t="shared" si="130"/>
        <v>12036.963265306122</v>
      </c>
      <c r="L362" s="706"/>
      <c r="M362" s="706"/>
      <c r="N362" s="194" t="s">
        <v>1301</v>
      </c>
      <c r="O362" s="818">
        <f t="shared" si="123"/>
        <v>41087</v>
      </c>
      <c r="P362" s="818">
        <v>41090</v>
      </c>
      <c r="Q362" s="819" t="s">
        <v>1030</v>
      </c>
      <c r="R362" s="312">
        <f t="shared" ref="R362:R363" si="134">J362</f>
        <v>245</v>
      </c>
      <c r="S362" s="263">
        <v>10775</v>
      </c>
      <c r="T362" s="8">
        <f t="shared" si="131"/>
        <v>2639875</v>
      </c>
      <c r="U362" s="460"/>
      <c r="V362" s="820"/>
      <c r="W362" s="848"/>
      <c r="X362" s="848"/>
      <c r="Y362" s="8">
        <f t="shared" si="132"/>
        <v>0</v>
      </c>
    </row>
    <row r="363" spans="1:25">
      <c r="A363" s="843">
        <f t="shared" si="125"/>
        <v>165</v>
      </c>
      <c r="B363" s="305" t="s">
        <v>1542</v>
      </c>
      <c r="C363" s="872">
        <f t="shared" si="128"/>
        <v>5818500</v>
      </c>
      <c r="D363" s="805">
        <f t="shared" si="133"/>
        <v>285472.84018552001</v>
      </c>
      <c r="E363" s="805">
        <f t="shared" si="133"/>
        <v>93337.591384325118</v>
      </c>
      <c r="F363" s="805">
        <f t="shared" si="133"/>
        <v>173533.52723842463</v>
      </c>
      <c r="G363" s="805">
        <f t="shared" si="133"/>
        <v>129117.20776668501</v>
      </c>
      <c r="H363" s="805">
        <f t="shared" si="133"/>
        <v>0</v>
      </c>
      <c r="I363" s="844">
        <f t="shared" si="129"/>
        <v>6499961</v>
      </c>
      <c r="J363" s="805">
        <v>540</v>
      </c>
      <c r="K363" s="805">
        <f t="shared" si="130"/>
        <v>12036.964814814815</v>
      </c>
      <c r="L363" s="706"/>
      <c r="M363" s="706"/>
      <c r="N363" s="194" t="s">
        <v>1301</v>
      </c>
      <c r="O363" s="818">
        <f t="shared" si="123"/>
        <v>41087</v>
      </c>
      <c r="P363" s="818">
        <v>41090</v>
      </c>
      <c r="Q363" s="819" t="s">
        <v>1030</v>
      </c>
      <c r="R363" s="312">
        <f t="shared" si="134"/>
        <v>540</v>
      </c>
      <c r="S363" s="263">
        <v>10775</v>
      </c>
      <c r="T363" s="8">
        <f t="shared" si="131"/>
        <v>5818500</v>
      </c>
      <c r="U363" s="460"/>
      <c r="V363" s="820"/>
      <c r="W363" s="848"/>
      <c r="X363" s="848"/>
      <c r="Y363" s="8">
        <f t="shared" si="132"/>
        <v>0</v>
      </c>
    </row>
    <row r="364" spans="1:25">
      <c r="A364" s="843">
        <f t="shared" si="125"/>
        <v>166</v>
      </c>
      <c r="B364" s="305" t="s">
        <v>1504</v>
      </c>
      <c r="C364" s="872">
        <f t="shared" si="128"/>
        <v>4365900</v>
      </c>
      <c r="D364" s="805">
        <f t="shared" si="133"/>
        <v>306618.97649555851</v>
      </c>
      <c r="E364" s="805">
        <f t="shared" si="133"/>
        <v>100251.48704242328</v>
      </c>
      <c r="F364" s="805">
        <f t="shared" si="133"/>
        <v>186387.86258941906</v>
      </c>
      <c r="G364" s="805">
        <f t="shared" si="133"/>
        <v>138681.44537903205</v>
      </c>
      <c r="H364" s="805">
        <f t="shared" si="133"/>
        <v>0</v>
      </c>
      <c r="I364" s="844">
        <f t="shared" si="129"/>
        <v>5097840</v>
      </c>
      <c r="J364" s="805">
        <v>580</v>
      </c>
      <c r="K364" s="805">
        <f t="shared" si="130"/>
        <v>8789.3793103448279</v>
      </c>
      <c r="L364" s="706"/>
      <c r="M364" s="706"/>
      <c r="N364" s="194" t="s">
        <v>1430</v>
      </c>
      <c r="O364" s="818">
        <f t="shared" si="123"/>
        <v>41087</v>
      </c>
      <c r="P364" s="818">
        <v>41090</v>
      </c>
      <c r="Q364" s="819" t="s">
        <v>1030</v>
      </c>
      <c r="R364" s="312">
        <v>300</v>
      </c>
      <c r="S364" s="260">
        <v>14553</v>
      </c>
      <c r="T364" s="8">
        <f t="shared" si="131"/>
        <v>4365900</v>
      </c>
      <c r="U364" s="460"/>
      <c r="V364" s="820"/>
      <c r="W364" s="848"/>
      <c r="X364" s="848"/>
      <c r="Y364" s="8">
        <f t="shared" si="132"/>
        <v>0</v>
      </c>
    </row>
    <row r="365" spans="1:25">
      <c r="A365" s="843">
        <f t="shared" si="125"/>
        <v>167</v>
      </c>
      <c r="B365" s="305" t="s">
        <v>1539</v>
      </c>
      <c r="C365" s="872">
        <f t="shared" si="128"/>
        <v>3072420</v>
      </c>
      <c r="D365" s="805">
        <f t="shared" si="133"/>
        <v>248467.10164295259</v>
      </c>
      <c r="E365" s="805">
        <f t="shared" si="133"/>
        <v>81238.273982653351</v>
      </c>
      <c r="F365" s="805">
        <f t="shared" si="133"/>
        <v>151038.4403741844</v>
      </c>
      <c r="G365" s="805">
        <f t="shared" si="133"/>
        <v>112379.7919450777</v>
      </c>
      <c r="H365" s="805">
        <f t="shared" si="133"/>
        <v>0</v>
      </c>
      <c r="I365" s="844">
        <f t="shared" si="129"/>
        <v>3665544</v>
      </c>
      <c r="J365" s="805">
        <v>470</v>
      </c>
      <c r="K365" s="805">
        <f t="shared" si="130"/>
        <v>7799.0297872340425</v>
      </c>
      <c r="L365" s="706"/>
      <c r="M365" s="706"/>
      <c r="N365" s="194" t="s">
        <v>1319</v>
      </c>
      <c r="O365" s="818">
        <f t="shared" si="123"/>
        <v>41087</v>
      </c>
      <c r="P365" s="818">
        <v>41090</v>
      </c>
      <c r="Q365" s="819" t="s">
        <v>1030</v>
      </c>
      <c r="R365" s="312">
        <v>260</v>
      </c>
      <c r="S365" s="263">
        <v>11817</v>
      </c>
      <c r="T365" s="8">
        <f t="shared" si="131"/>
        <v>3072420</v>
      </c>
      <c r="U365" s="460"/>
      <c r="V365" s="820"/>
      <c r="W365" s="848"/>
      <c r="X365" s="848"/>
      <c r="Y365" s="8">
        <f t="shared" si="132"/>
        <v>0</v>
      </c>
    </row>
    <row r="366" spans="1:25">
      <c r="A366" s="843">
        <f t="shared" si="125"/>
        <v>168</v>
      </c>
      <c r="B366" s="305" t="s">
        <v>1516</v>
      </c>
      <c r="C366" s="872">
        <f t="shared" si="128"/>
        <v>2039225.5555555557</v>
      </c>
      <c r="D366" s="805">
        <f t="shared" si="133"/>
        <v>89871.079317663709</v>
      </c>
      <c r="E366" s="805">
        <f t="shared" si="133"/>
        <v>29384.056546917167</v>
      </c>
      <c r="F366" s="805">
        <f t="shared" si="133"/>
        <v>54630.925241726276</v>
      </c>
      <c r="G366" s="805">
        <f t="shared" si="133"/>
        <v>40648.009852474912</v>
      </c>
      <c r="H366" s="805">
        <f t="shared" si="133"/>
        <v>0</v>
      </c>
      <c r="I366" s="844">
        <f t="shared" si="129"/>
        <v>2253760</v>
      </c>
      <c r="J366" s="805">
        <v>170</v>
      </c>
      <c r="K366" s="805">
        <f t="shared" si="130"/>
        <v>13257.411764705883</v>
      </c>
      <c r="L366" s="706"/>
      <c r="M366" s="706"/>
      <c r="N366" s="191" t="s">
        <v>1290</v>
      </c>
      <c r="O366" s="818">
        <f t="shared" si="123"/>
        <v>41087</v>
      </c>
      <c r="P366" s="818">
        <v>41090</v>
      </c>
      <c r="Q366" s="819" t="s">
        <v>1030</v>
      </c>
      <c r="R366" s="312">
        <f>J366</f>
        <v>170</v>
      </c>
      <c r="S366" s="260">
        <v>11995.444444444445</v>
      </c>
      <c r="T366" s="8">
        <f t="shared" si="131"/>
        <v>2039225.5555555557</v>
      </c>
      <c r="U366" s="460"/>
      <c r="V366" s="820"/>
      <c r="W366" s="848"/>
      <c r="X366" s="848"/>
      <c r="Y366" s="8">
        <f t="shared" si="132"/>
        <v>0</v>
      </c>
    </row>
    <row r="367" spans="1:25">
      <c r="A367" s="843">
        <f t="shared" si="125"/>
        <v>169</v>
      </c>
      <c r="B367" s="305" t="s">
        <v>1543</v>
      </c>
      <c r="C367" s="872">
        <f t="shared" si="128"/>
        <v>2693750</v>
      </c>
      <c r="D367" s="805">
        <f t="shared" si="133"/>
        <v>132163.35193774075</v>
      </c>
      <c r="E367" s="805">
        <f t="shared" si="133"/>
        <v>43211.847863113486</v>
      </c>
      <c r="F367" s="805">
        <f t="shared" si="133"/>
        <v>80339.595943715118</v>
      </c>
      <c r="G367" s="805">
        <f t="shared" si="133"/>
        <v>59776.485077168982</v>
      </c>
      <c r="H367" s="805">
        <f t="shared" si="133"/>
        <v>0</v>
      </c>
      <c r="I367" s="844">
        <f t="shared" si="129"/>
        <v>3009241</v>
      </c>
      <c r="J367" s="805">
        <v>250</v>
      </c>
      <c r="K367" s="805">
        <f t="shared" si="130"/>
        <v>12036.964</v>
      </c>
      <c r="L367" s="706"/>
      <c r="M367" s="706"/>
      <c r="N367" s="194" t="s">
        <v>1301</v>
      </c>
      <c r="O367" s="818">
        <f t="shared" si="123"/>
        <v>41087</v>
      </c>
      <c r="P367" s="818">
        <v>41090</v>
      </c>
      <c r="Q367" s="819" t="s">
        <v>1030</v>
      </c>
      <c r="R367" s="312">
        <f>J367</f>
        <v>250</v>
      </c>
      <c r="S367" s="263">
        <v>10775</v>
      </c>
      <c r="T367" s="8">
        <f t="shared" si="131"/>
        <v>2693750</v>
      </c>
      <c r="U367" s="460"/>
      <c r="V367" s="820"/>
      <c r="W367" s="848"/>
      <c r="X367" s="848"/>
      <c r="Y367" s="8">
        <f t="shared" si="132"/>
        <v>0</v>
      </c>
    </row>
    <row r="368" spans="1:25">
      <c r="A368" s="843">
        <f t="shared" si="125"/>
        <v>170</v>
      </c>
      <c r="B368" s="305" t="s">
        <v>1506</v>
      </c>
      <c r="C368" s="872">
        <f t="shared" si="128"/>
        <v>2126250</v>
      </c>
      <c r="D368" s="805">
        <f t="shared" si="133"/>
        <v>128991.43149123497</v>
      </c>
      <c r="E368" s="805">
        <f t="shared" si="133"/>
        <v>42174.763514398757</v>
      </c>
      <c r="F368" s="805">
        <f t="shared" si="133"/>
        <v>78411.445641065948</v>
      </c>
      <c r="G368" s="805">
        <f t="shared" si="133"/>
        <v>58341.84943531693</v>
      </c>
      <c r="H368" s="805">
        <f t="shared" si="133"/>
        <v>0</v>
      </c>
      <c r="I368" s="844">
        <f t="shared" si="129"/>
        <v>2434169</v>
      </c>
      <c r="J368" s="805">
        <v>244</v>
      </c>
      <c r="K368" s="805">
        <f t="shared" si="130"/>
        <v>9976.1024590163943</v>
      </c>
      <c r="L368" s="706"/>
      <c r="M368" s="706"/>
      <c r="N368" s="194" t="s">
        <v>1411</v>
      </c>
      <c r="O368" s="818">
        <f t="shared" si="123"/>
        <v>41087</v>
      </c>
      <c r="P368" s="818">
        <v>41090</v>
      </c>
      <c r="Q368" s="819" t="s">
        <v>1030</v>
      </c>
      <c r="R368" s="312">
        <v>250</v>
      </c>
      <c r="S368" s="263">
        <v>8505</v>
      </c>
      <c r="T368" s="8">
        <f t="shared" si="131"/>
        <v>2126250</v>
      </c>
      <c r="U368" s="460"/>
      <c r="V368" s="820"/>
      <c r="W368" s="848"/>
      <c r="X368" s="848"/>
      <c r="Y368" s="8">
        <f t="shared" si="132"/>
        <v>0</v>
      </c>
    </row>
    <row r="369" spans="1:25">
      <c r="A369" s="843">
        <f t="shared" si="125"/>
        <v>171</v>
      </c>
      <c r="B369" s="305" t="s">
        <v>1507</v>
      </c>
      <c r="C369" s="872">
        <f t="shared" si="128"/>
        <v>1690052</v>
      </c>
      <c r="D369" s="805">
        <f t="shared" si="133"/>
        <v>95157.613395173335</v>
      </c>
      <c r="E369" s="805">
        <f t="shared" si="133"/>
        <v>31112.530461441707</v>
      </c>
      <c r="F369" s="805">
        <f t="shared" si="133"/>
        <v>57844.509079474883</v>
      </c>
      <c r="G369" s="805">
        <f t="shared" si="133"/>
        <v>43039.06925556167</v>
      </c>
      <c r="H369" s="805">
        <f t="shared" si="133"/>
        <v>0</v>
      </c>
      <c r="I369" s="844">
        <f t="shared" si="129"/>
        <v>1917206</v>
      </c>
      <c r="J369" s="805">
        <v>180</v>
      </c>
      <c r="K369" s="805">
        <f t="shared" si="130"/>
        <v>10651.144444444444</v>
      </c>
      <c r="L369" s="706"/>
      <c r="M369" s="706"/>
      <c r="N369" s="194" t="s">
        <v>1410</v>
      </c>
      <c r="O369" s="818">
        <f t="shared" si="123"/>
        <v>41087</v>
      </c>
      <c r="P369" s="818">
        <v>41090</v>
      </c>
      <c r="Q369" s="819" t="s">
        <v>1030</v>
      </c>
      <c r="R369" s="870">
        <v>182</v>
      </c>
      <c r="S369" s="260">
        <v>9286</v>
      </c>
      <c r="T369" s="8">
        <f t="shared" si="131"/>
        <v>1690052</v>
      </c>
      <c r="U369" s="460"/>
      <c r="V369" s="820"/>
      <c r="W369" s="848"/>
      <c r="X369" s="848"/>
      <c r="Y369" s="8">
        <f t="shared" si="132"/>
        <v>0</v>
      </c>
    </row>
    <row r="370" spans="1:25" s="823" customFormat="1">
      <c r="A370" s="804"/>
      <c r="B370" s="831"/>
      <c r="C370" s="832"/>
      <c r="D370" s="833"/>
      <c r="E370" s="834"/>
      <c r="F370" s="834"/>
      <c r="G370" s="834"/>
      <c r="H370" s="481"/>
      <c r="I370" s="833"/>
      <c r="J370" s="836"/>
      <c r="K370" s="834"/>
      <c r="L370" s="706"/>
      <c r="M370" s="706"/>
      <c r="N370" s="460"/>
      <c r="O370" s="820"/>
      <c r="P370" s="818"/>
      <c r="Q370" s="819"/>
      <c r="R370" s="312"/>
      <c r="S370" s="260"/>
      <c r="T370" s="25"/>
      <c r="U370" s="460"/>
      <c r="V370" s="820"/>
      <c r="W370" s="850"/>
      <c r="X370" s="850"/>
      <c r="Y370" s="837"/>
    </row>
    <row r="371" spans="1:25" s="802" customFormat="1">
      <c r="A371" s="806"/>
      <c r="B371" s="807" t="s">
        <v>268</v>
      </c>
      <c r="C371" s="552">
        <f>SUM(C199:C370)</f>
        <v>576345766.79273498</v>
      </c>
      <c r="D371" s="552">
        <v>40350000</v>
      </c>
      <c r="E371" s="552">
        <f>$Y$371</f>
        <v>13192750</v>
      </c>
      <c r="F371" s="552">
        <v>24528000</v>
      </c>
      <c r="G371" s="552">
        <v>18250000</v>
      </c>
      <c r="H371" s="552"/>
      <c r="I371" s="552">
        <f>ROUND(SUM(I199:I370),0)</f>
        <v>672666522</v>
      </c>
      <c r="J371" s="552">
        <f>ROUND(SUM(J199:J370),0)</f>
        <v>76326</v>
      </c>
      <c r="K371" s="552"/>
      <c r="L371" s="815"/>
      <c r="M371" s="815"/>
      <c r="N371" s="824"/>
      <c r="O371" s="825"/>
      <c r="P371" s="825"/>
      <c r="Q371" s="826"/>
      <c r="R371" s="871"/>
      <c r="S371" s="27"/>
      <c r="T371" s="47">
        <f>SUM(T199:T370)</f>
        <v>576345766.79273498</v>
      </c>
      <c r="U371" s="824"/>
      <c r="V371" s="825"/>
      <c r="W371" s="838"/>
      <c r="X371" s="27"/>
      <c r="Y371" s="47">
        <f>SUM(Y199:Y370)</f>
        <v>13192750</v>
      </c>
    </row>
    <row r="372" spans="1:25" s="802" customFormat="1">
      <c r="A372" s="808"/>
      <c r="B372" s="809"/>
      <c r="C372" s="803"/>
      <c r="D372" s="803"/>
      <c r="E372" s="803"/>
      <c r="F372" s="803"/>
      <c r="G372" s="803"/>
      <c r="H372" s="803"/>
      <c r="I372" s="803"/>
      <c r="J372" s="803"/>
      <c r="K372" s="803"/>
      <c r="L372" s="815"/>
      <c r="M372" s="815"/>
      <c r="N372" s="461"/>
      <c r="O372" s="827"/>
      <c r="P372" s="827"/>
      <c r="Q372" s="828"/>
      <c r="R372" s="869"/>
      <c r="S372" s="817"/>
      <c r="T372" s="829"/>
      <c r="U372" s="461"/>
      <c r="V372" s="827"/>
      <c r="W372" s="817"/>
      <c r="X372" s="817"/>
      <c r="Y372" s="839"/>
    </row>
    <row r="373" spans="1:25">
      <c r="I373" s="830"/>
      <c r="N373" s="461"/>
      <c r="O373" s="827"/>
      <c r="P373" s="827"/>
      <c r="Q373" s="828"/>
      <c r="R373" s="869"/>
      <c r="S373" s="817"/>
      <c r="T373" s="829"/>
      <c r="U373" s="461"/>
      <c r="V373" s="827"/>
      <c r="W373" s="817"/>
      <c r="X373" s="817"/>
      <c r="Y373" s="839"/>
    </row>
    <row r="374" spans="1:25" ht="18" hidden="1" customHeight="1">
      <c r="A374" s="592" t="s">
        <v>558</v>
      </c>
      <c r="B374" s="802"/>
      <c r="C374" s="301"/>
      <c r="D374" s="301"/>
      <c r="E374" s="301"/>
      <c r="F374" s="301"/>
      <c r="G374" s="301"/>
      <c r="H374" s="301"/>
      <c r="I374" s="301"/>
      <c r="J374" s="621"/>
      <c r="K374" s="301"/>
      <c r="L374" s="815"/>
      <c r="M374" s="815"/>
      <c r="N374" s="461"/>
      <c r="O374" s="827"/>
      <c r="P374" s="827"/>
      <c r="Q374" s="828"/>
      <c r="R374" s="869"/>
      <c r="S374" s="817"/>
      <c r="T374" s="829"/>
      <c r="U374" s="461"/>
      <c r="V374" s="827"/>
      <c r="W374" s="817"/>
      <c r="X374" s="817"/>
      <c r="Y374" s="839"/>
    </row>
    <row r="375" spans="1:25" ht="18.75" customHeight="1">
      <c r="A375" s="803" t="s">
        <v>1108</v>
      </c>
      <c r="B375" s="803"/>
      <c r="C375" s="803"/>
      <c r="D375" s="803"/>
      <c r="E375" s="803"/>
      <c r="F375" s="803"/>
      <c r="G375" s="803"/>
      <c r="H375" s="803"/>
      <c r="I375" s="803"/>
      <c r="J375" s="803"/>
      <c r="K375" s="803"/>
      <c r="L375" s="815"/>
      <c r="M375" s="815"/>
      <c r="N375" s="461"/>
      <c r="O375" s="827"/>
      <c r="P375" s="827"/>
      <c r="Q375" s="828"/>
      <c r="R375" s="869"/>
      <c r="S375" s="817"/>
      <c r="T375" s="829"/>
      <c r="U375" s="461"/>
      <c r="V375" s="827"/>
      <c r="W375" s="817"/>
      <c r="X375" s="817"/>
      <c r="Y375" s="839"/>
    </row>
    <row r="376" spans="1:25" ht="12.75" customHeight="1">
      <c r="A376" s="854"/>
      <c r="B376" s="846"/>
      <c r="C376" s="846"/>
      <c r="D376" s="846"/>
      <c r="E376" s="846"/>
      <c r="F376" s="846"/>
      <c r="G376" s="846"/>
      <c r="H376" s="846"/>
      <c r="I376" s="846"/>
      <c r="J376" s="816"/>
      <c r="K376" s="846"/>
      <c r="L376" s="815"/>
      <c r="M376" s="815"/>
      <c r="N376" s="461"/>
      <c r="O376" s="827"/>
      <c r="P376" s="827"/>
      <c r="Q376" s="828"/>
      <c r="R376" s="869"/>
      <c r="S376" s="817"/>
      <c r="T376" s="829"/>
      <c r="U376" s="461"/>
      <c r="V376" s="827"/>
      <c r="W376" s="817"/>
      <c r="X376" s="817"/>
      <c r="Y376" s="810"/>
    </row>
    <row r="377" spans="1:25" s="458" customFormat="1" ht="30.75" customHeight="1">
      <c r="A377" s="874" t="s">
        <v>35</v>
      </c>
      <c r="B377" s="453" t="s">
        <v>258</v>
      </c>
      <c r="C377" s="454" t="s">
        <v>262</v>
      </c>
      <c r="D377" s="454" t="s">
        <v>513</v>
      </c>
      <c r="E377" s="454" t="s">
        <v>263</v>
      </c>
      <c r="F377" s="454" t="s">
        <v>505</v>
      </c>
      <c r="G377" s="455" t="s">
        <v>264</v>
      </c>
      <c r="H377" s="454" t="s">
        <v>504</v>
      </c>
      <c r="I377" s="454" t="s">
        <v>265</v>
      </c>
      <c r="J377" s="456" t="s">
        <v>260</v>
      </c>
      <c r="K377" s="454" t="s">
        <v>266</v>
      </c>
      <c r="L377" s="457"/>
      <c r="M377" s="457"/>
      <c r="N377" s="453" t="s">
        <v>258</v>
      </c>
      <c r="O377" s="454" t="s">
        <v>252</v>
      </c>
      <c r="P377" s="454"/>
      <c r="Q377" s="797"/>
      <c r="R377" s="866" t="s">
        <v>215</v>
      </c>
      <c r="S377" s="454" t="s">
        <v>261</v>
      </c>
      <c r="T377" s="454" t="s">
        <v>267</v>
      </c>
      <c r="U377" s="453" t="s">
        <v>258</v>
      </c>
      <c r="V377" s="454" t="s">
        <v>252</v>
      </c>
      <c r="W377" s="454" t="s">
        <v>215</v>
      </c>
      <c r="X377" s="454" t="s">
        <v>261</v>
      </c>
      <c r="Y377" s="453" t="s">
        <v>267</v>
      </c>
    </row>
    <row r="378" spans="1:25">
      <c r="A378" s="804">
        <f>IF(B378&lt;&gt;"",1,"")</f>
        <v>1</v>
      </c>
      <c r="B378" s="305" t="s">
        <v>1172</v>
      </c>
      <c r="C378" s="25">
        <f>T378</f>
        <v>3110400</v>
      </c>
      <c r="D378" s="805">
        <f t="shared" ref="D378:H387" si="135">IF($J$452&lt;&gt;0,D$452/$J$452*$J378,0)</f>
        <v>859553.07500585821</v>
      </c>
      <c r="E378" s="805">
        <f t="shared" si="135"/>
        <v>259564.79134269222</v>
      </c>
      <c r="F378" s="805">
        <f t="shared" si="135"/>
        <v>494642.43870225589</v>
      </c>
      <c r="G378" s="805">
        <f t="shared" si="135"/>
        <v>388769.35858381446</v>
      </c>
      <c r="H378" s="805">
        <f t="shared" si="135"/>
        <v>0</v>
      </c>
      <c r="I378" s="25">
        <f t="shared" ref="I378:I383" si="136">SUM(C378:H378)</f>
        <v>5112929.6636346206</v>
      </c>
      <c r="J378" s="805">
        <v>1000</v>
      </c>
      <c r="K378" s="805">
        <f>IF(J378&lt;&gt;"",I378/J378,"")</f>
        <v>5112.9296636346207</v>
      </c>
      <c r="L378" s="706"/>
      <c r="M378" s="706"/>
      <c r="N378" s="194" t="s">
        <v>751</v>
      </c>
      <c r="O378" s="818">
        <f t="shared" ref="O378:O441" si="137">P378-3</f>
        <v>41089</v>
      </c>
      <c r="P378" s="818">
        <v>41092</v>
      </c>
      <c r="Q378" s="819" t="s">
        <v>1031</v>
      </c>
      <c r="R378" s="312">
        <v>500</v>
      </c>
      <c r="S378" s="850">
        <v>6220.8</v>
      </c>
      <c r="T378" s="25">
        <f t="shared" ref="T378:T379" si="138">ROUND(R378*S378,0)</f>
        <v>3110400</v>
      </c>
      <c r="U378" s="191" t="s">
        <v>404</v>
      </c>
      <c r="V378" s="820">
        <v>41099</v>
      </c>
      <c r="W378" s="850">
        <v>100</v>
      </c>
      <c r="X378" s="850">
        <v>25000</v>
      </c>
      <c r="Y378" s="25">
        <f t="shared" ref="Y378:Y451" si="139">ROUND(W378*X378,0)</f>
        <v>2500000</v>
      </c>
    </row>
    <row r="379" spans="1:25">
      <c r="A379" s="804">
        <f>IF(B379&lt;&gt;"",A378+1,"")</f>
        <v>2</v>
      </c>
      <c r="B379" s="305" t="s">
        <v>552</v>
      </c>
      <c r="C379" s="25">
        <f t="shared" ref="C379:C383" si="140">T379</f>
        <v>1785600</v>
      </c>
      <c r="D379" s="805">
        <f t="shared" si="135"/>
        <v>601687.1525041007</v>
      </c>
      <c r="E379" s="805">
        <f t="shared" si="135"/>
        <v>181695.35393988455</v>
      </c>
      <c r="F379" s="805">
        <f t="shared" si="135"/>
        <v>346249.70709157916</v>
      </c>
      <c r="G379" s="805">
        <f t="shared" si="135"/>
        <v>272138.55100867013</v>
      </c>
      <c r="H379" s="805">
        <f t="shared" si="135"/>
        <v>0</v>
      </c>
      <c r="I379" s="25">
        <f t="shared" si="136"/>
        <v>3187370.7645442341</v>
      </c>
      <c r="J379" s="805">
        <v>700</v>
      </c>
      <c r="K379" s="805">
        <f t="shared" ref="K379:K382" si="141">IF(J379&lt;&gt;"",I379/J379,"")</f>
        <v>4553.3868064917633</v>
      </c>
      <c r="L379" s="706"/>
      <c r="M379" s="706"/>
      <c r="N379" s="194" t="s">
        <v>791</v>
      </c>
      <c r="O379" s="818">
        <f t="shared" si="137"/>
        <v>41090</v>
      </c>
      <c r="P379" s="818">
        <v>41093</v>
      </c>
      <c r="Q379" s="819" t="s">
        <v>1032</v>
      </c>
      <c r="R379" s="312">
        <v>150</v>
      </c>
      <c r="S379" s="850">
        <v>11904</v>
      </c>
      <c r="T379" s="25">
        <f t="shared" si="138"/>
        <v>1785600</v>
      </c>
      <c r="U379" s="191" t="s">
        <v>371</v>
      </c>
      <c r="V379" s="820">
        <v>41099</v>
      </c>
      <c r="W379" s="850">
        <v>24</v>
      </c>
      <c r="X379" s="850">
        <v>42000</v>
      </c>
      <c r="Y379" s="25">
        <f t="shared" si="139"/>
        <v>1008000</v>
      </c>
    </row>
    <row r="380" spans="1:25">
      <c r="A380" s="804">
        <f t="shared" ref="A380:A443" si="142">IF(B380&lt;&gt;"",A379+1,"")</f>
        <v>3</v>
      </c>
      <c r="B380" s="305" t="s">
        <v>1123</v>
      </c>
      <c r="C380" s="25">
        <f t="shared" si="140"/>
        <v>2513060</v>
      </c>
      <c r="D380" s="805">
        <f t="shared" si="135"/>
        <v>429776.5375029291</v>
      </c>
      <c r="E380" s="805">
        <f t="shared" si="135"/>
        <v>129782.39567134611</v>
      </c>
      <c r="F380" s="805">
        <f t="shared" si="135"/>
        <v>247321.21935112795</v>
      </c>
      <c r="G380" s="805">
        <f t="shared" si="135"/>
        <v>194384.67929190723</v>
      </c>
      <c r="H380" s="805">
        <f t="shared" si="135"/>
        <v>0</v>
      </c>
      <c r="I380" s="25">
        <f t="shared" si="136"/>
        <v>3514324.8318173103</v>
      </c>
      <c r="J380" s="805">
        <v>500</v>
      </c>
      <c r="K380" s="805">
        <f t="shared" si="141"/>
        <v>7028.649663634621</v>
      </c>
      <c r="L380" s="706"/>
      <c r="M380" s="706"/>
      <c r="N380" s="194" t="s">
        <v>1271</v>
      </c>
      <c r="O380" s="818">
        <f t="shared" si="137"/>
        <v>41092</v>
      </c>
      <c r="P380" s="818">
        <v>41095</v>
      </c>
      <c r="Q380" s="819" t="s">
        <v>1033</v>
      </c>
      <c r="R380" s="312">
        <v>110</v>
      </c>
      <c r="S380" s="850">
        <v>22846</v>
      </c>
      <c r="T380" s="25">
        <f t="shared" ref="T380:T451" si="143">ROUND(R380*S380,0)</f>
        <v>2513060</v>
      </c>
      <c r="U380" s="875" t="s">
        <v>743</v>
      </c>
      <c r="V380" s="820">
        <v>42583</v>
      </c>
      <c r="W380" s="848">
        <v>34707</v>
      </c>
      <c r="X380" s="848">
        <v>250</v>
      </c>
      <c r="Y380" s="25">
        <f t="shared" si="139"/>
        <v>8676750</v>
      </c>
    </row>
    <row r="381" spans="1:25">
      <c r="A381" s="804">
        <f t="shared" si="142"/>
        <v>4</v>
      </c>
      <c r="B381" s="305" t="s">
        <v>1147</v>
      </c>
      <c r="C381" s="25">
        <f t="shared" si="140"/>
        <v>3844250</v>
      </c>
      <c r="D381" s="805">
        <f t="shared" si="135"/>
        <v>387658.43682764203</v>
      </c>
      <c r="E381" s="805">
        <f t="shared" si="135"/>
        <v>117063.72089555419</v>
      </c>
      <c r="F381" s="805">
        <f t="shared" si="135"/>
        <v>223083.73985471742</v>
      </c>
      <c r="G381" s="805">
        <f t="shared" si="135"/>
        <v>175334.98072130032</v>
      </c>
      <c r="H381" s="805">
        <f t="shared" si="135"/>
        <v>0</v>
      </c>
      <c r="I381" s="25">
        <f t="shared" si="136"/>
        <v>4747390.8782992139</v>
      </c>
      <c r="J381" s="805">
        <v>451</v>
      </c>
      <c r="K381" s="805">
        <f t="shared" si="141"/>
        <v>10526.365583812005</v>
      </c>
      <c r="L381" s="706"/>
      <c r="M381" s="706"/>
      <c r="N381" s="194" t="s">
        <v>1317</v>
      </c>
      <c r="O381" s="818">
        <f t="shared" si="137"/>
        <v>41092</v>
      </c>
      <c r="P381" s="818">
        <v>41095</v>
      </c>
      <c r="Q381" s="819" t="s">
        <v>1034</v>
      </c>
      <c r="R381" s="312">
        <v>250</v>
      </c>
      <c r="S381" s="850">
        <v>15377</v>
      </c>
      <c r="T381" s="25">
        <f t="shared" si="143"/>
        <v>3844250</v>
      </c>
      <c r="U381" s="191"/>
      <c r="V381" s="820">
        <v>42583</v>
      </c>
      <c r="W381" s="850"/>
      <c r="X381" s="850"/>
      <c r="Y381" s="25">
        <f t="shared" si="139"/>
        <v>0</v>
      </c>
    </row>
    <row r="382" spans="1:25">
      <c r="A382" s="804">
        <f t="shared" si="142"/>
        <v>5</v>
      </c>
      <c r="B382" s="305" t="s">
        <v>1035</v>
      </c>
      <c r="C382" s="25">
        <f t="shared" si="140"/>
        <v>2703600</v>
      </c>
      <c r="D382" s="805">
        <f t="shared" si="135"/>
        <v>534642.01265364385</v>
      </c>
      <c r="E382" s="805">
        <f t="shared" si="135"/>
        <v>161449.30021515457</v>
      </c>
      <c r="F382" s="805">
        <f t="shared" si="135"/>
        <v>307667.59687280317</v>
      </c>
      <c r="G382" s="805">
        <f t="shared" si="135"/>
        <v>241814.54103913257</v>
      </c>
      <c r="H382" s="805">
        <f t="shared" si="135"/>
        <v>0</v>
      </c>
      <c r="I382" s="25">
        <f t="shared" si="136"/>
        <v>3949173.450780734</v>
      </c>
      <c r="J382" s="805">
        <v>622</v>
      </c>
      <c r="K382" s="805">
        <f t="shared" si="141"/>
        <v>6349.153457846839</v>
      </c>
      <c r="L382" s="706"/>
      <c r="M382" s="706"/>
      <c r="N382" s="194" t="s">
        <v>1416</v>
      </c>
      <c r="O382" s="818">
        <f t="shared" si="137"/>
        <v>41092</v>
      </c>
      <c r="P382" s="818">
        <v>41095</v>
      </c>
      <c r="Q382" s="819" t="s">
        <v>1036</v>
      </c>
      <c r="R382" s="312">
        <v>360</v>
      </c>
      <c r="S382" s="850">
        <v>7510</v>
      </c>
      <c r="T382" s="25">
        <f t="shared" si="143"/>
        <v>2703600</v>
      </c>
      <c r="U382" s="460"/>
      <c r="V382" s="820"/>
      <c r="W382" s="850"/>
      <c r="X382" s="850"/>
      <c r="Y382" s="25">
        <f t="shared" si="139"/>
        <v>0</v>
      </c>
    </row>
    <row r="383" spans="1:25">
      <c r="A383" s="804">
        <f t="shared" si="142"/>
        <v>6</v>
      </c>
      <c r="B383" s="305" t="s">
        <v>1171</v>
      </c>
      <c r="C383" s="25">
        <f t="shared" si="140"/>
        <v>1543425</v>
      </c>
      <c r="D383" s="805">
        <f t="shared" si="135"/>
        <v>253568.15712672818</v>
      </c>
      <c r="E383" s="805">
        <f t="shared" si="135"/>
        <v>76571.613446094198</v>
      </c>
      <c r="F383" s="805">
        <f t="shared" si="135"/>
        <v>145919.51941716549</v>
      </c>
      <c r="G383" s="805">
        <f t="shared" si="135"/>
        <v>114686.96078222526</v>
      </c>
      <c r="H383" s="805">
        <f t="shared" si="135"/>
        <v>0</v>
      </c>
      <c r="I383" s="25">
        <f t="shared" si="136"/>
        <v>2134171.2507722131</v>
      </c>
      <c r="J383" s="805">
        <v>295</v>
      </c>
      <c r="K383" s="805">
        <f t="shared" ref="K383" si="144">IF(J383&lt;&gt;"",I383/J383,"")</f>
        <v>7234.4788161769939</v>
      </c>
      <c r="L383" s="706"/>
      <c r="M383" s="706"/>
      <c r="N383" s="194" t="s">
        <v>1334</v>
      </c>
      <c r="O383" s="818">
        <f t="shared" si="137"/>
        <v>41092</v>
      </c>
      <c r="P383" s="818">
        <v>41095</v>
      </c>
      <c r="Q383" s="819" t="s">
        <v>1036</v>
      </c>
      <c r="R383" s="312">
        <v>75</v>
      </c>
      <c r="S383" s="850">
        <v>20579</v>
      </c>
      <c r="T383" s="25">
        <f t="shared" si="143"/>
        <v>1543425</v>
      </c>
      <c r="U383" s="460"/>
      <c r="V383" s="820"/>
      <c r="W383" s="850"/>
      <c r="X383" s="850"/>
      <c r="Y383" s="25"/>
    </row>
    <row r="384" spans="1:25">
      <c r="A384" s="804">
        <f>IF(B384&lt;&gt;"",A383+1,"")</f>
        <v>7</v>
      </c>
      <c r="B384" s="305" t="s">
        <v>1170</v>
      </c>
      <c r="C384" s="25">
        <f t="shared" ref="C384:C430" si="145">T384</f>
        <v>497735</v>
      </c>
      <c r="D384" s="805">
        <f t="shared" si="135"/>
        <v>60168.715250410074</v>
      </c>
      <c r="E384" s="805">
        <f t="shared" si="135"/>
        <v>18169.535393988455</v>
      </c>
      <c r="F384" s="805">
        <f t="shared" si="135"/>
        <v>34624.970709157911</v>
      </c>
      <c r="G384" s="805">
        <f t="shared" si="135"/>
        <v>27213.855100867011</v>
      </c>
      <c r="H384" s="805">
        <f t="shared" si="135"/>
        <v>0</v>
      </c>
      <c r="I384" s="25">
        <f t="shared" ref="I384:I430" si="146">SUM(C384:H384)</f>
        <v>637912.07645442337</v>
      </c>
      <c r="J384" s="805">
        <v>70</v>
      </c>
      <c r="K384" s="805">
        <f t="shared" ref="K384:K430" si="147">IF(J384&lt;&gt;"",I384/J384,"")</f>
        <v>9113.0296636346193</v>
      </c>
      <c r="L384" s="706"/>
      <c r="M384" s="706"/>
      <c r="N384" s="194" t="s">
        <v>1338</v>
      </c>
      <c r="O384" s="818">
        <f t="shared" si="137"/>
        <v>41092</v>
      </c>
      <c r="P384" s="818">
        <v>41095</v>
      </c>
      <c r="Q384" s="819" t="s">
        <v>1036</v>
      </c>
      <c r="R384" s="312">
        <v>35</v>
      </c>
      <c r="S384" s="850">
        <v>14221</v>
      </c>
      <c r="T384" s="25">
        <f t="shared" ref="T384:T430" si="148">ROUND(R384*S384,0)</f>
        <v>497735</v>
      </c>
      <c r="U384" s="460"/>
      <c r="V384" s="820"/>
      <c r="W384" s="850"/>
      <c r="X384" s="850"/>
      <c r="Y384" s="25"/>
    </row>
    <row r="385" spans="1:25">
      <c r="A385" s="804">
        <f t="shared" si="142"/>
        <v>8</v>
      </c>
      <c r="B385" s="305" t="s">
        <v>1169</v>
      </c>
      <c r="C385" s="25">
        <f t="shared" si="145"/>
        <v>3354780</v>
      </c>
      <c r="D385" s="805">
        <f t="shared" si="135"/>
        <v>1040059.2207570884</v>
      </c>
      <c r="E385" s="805">
        <f t="shared" si="135"/>
        <v>314073.3975246576</v>
      </c>
      <c r="F385" s="805">
        <f t="shared" si="135"/>
        <v>598517.35082972969</v>
      </c>
      <c r="G385" s="805">
        <f t="shared" si="135"/>
        <v>470410.92388641549</v>
      </c>
      <c r="H385" s="805">
        <f t="shared" si="135"/>
        <v>0</v>
      </c>
      <c r="I385" s="25">
        <f t="shared" si="146"/>
        <v>5777840.8929978916</v>
      </c>
      <c r="J385" s="805">
        <v>1210</v>
      </c>
      <c r="K385" s="805">
        <f t="shared" si="147"/>
        <v>4775.0751181800761</v>
      </c>
      <c r="L385" s="706"/>
      <c r="M385" s="706"/>
      <c r="N385" s="194" t="s">
        <v>1452</v>
      </c>
      <c r="O385" s="818">
        <f t="shared" si="137"/>
        <v>41093</v>
      </c>
      <c r="P385" s="818">
        <v>41096</v>
      </c>
      <c r="Q385" s="819" t="s">
        <v>1037</v>
      </c>
      <c r="R385" s="312">
        <v>260</v>
      </c>
      <c r="S385" s="850">
        <v>12903</v>
      </c>
      <c r="T385" s="25">
        <f t="shared" si="148"/>
        <v>3354780</v>
      </c>
      <c r="U385" s="460"/>
      <c r="V385" s="820"/>
      <c r="W385" s="850"/>
      <c r="X385" s="850"/>
      <c r="Y385" s="25"/>
    </row>
    <row r="386" spans="1:25">
      <c r="A386" s="804">
        <f t="shared" si="142"/>
        <v>9</v>
      </c>
      <c r="B386" s="305" t="s">
        <v>1133</v>
      </c>
      <c r="C386" s="25">
        <f t="shared" si="145"/>
        <v>3464560</v>
      </c>
      <c r="D386" s="805">
        <f t="shared" si="135"/>
        <v>266461.45325181604</v>
      </c>
      <c r="E386" s="805">
        <f t="shared" si="135"/>
        <v>80465.085316234588</v>
      </c>
      <c r="F386" s="805">
        <f t="shared" si="135"/>
        <v>153339.15599769933</v>
      </c>
      <c r="G386" s="805">
        <f t="shared" si="135"/>
        <v>120518.50116098247</v>
      </c>
      <c r="H386" s="805">
        <f t="shared" si="135"/>
        <v>0</v>
      </c>
      <c r="I386" s="25">
        <f t="shared" si="146"/>
        <v>4085344.1957267323</v>
      </c>
      <c r="J386" s="805">
        <v>310</v>
      </c>
      <c r="K386" s="805">
        <f t="shared" si="147"/>
        <v>13178.529663634619</v>
      </c>
      <c r="L386" s="706"/>
      <c r="M386" s="706"/>
      <c r="N386" s="194" t="s">
        <v>1388</v>
      </c>
      <c r="O386" s="818">
        <f t="shared" si="137"/>
        <v>41093</v>
      </c>
      <c r="P386" s="818">
        <v>41096</v>
      </c>
      <c r="Q386" s="819" t="s">
        <v>1037</v>
      </c>
      <c r="R386" s="312">
        <v>310</v>
      </c>
      <c r="S386" s="850">
        <v>11176</v>
      </c>
      <c r="T386" s="25">
        <f t="shared" si="148"/>
        <v>3464560</v>
      </c>
      <c r="U386" s="460"/>
      <c r="V386" s="820"/>
      <c r="W386" s="850"/>
      <c r="X386" s="850"/>
      <c r="Y386" s="25"/>
    </row>
    <row r="387" spans="1:25">
      <c r="A387" s="804">
        <f t="shared" si="142"/>
        <v>10</v>
      </c>
      <c r="B387" s="305" t="s">
        <v>1168</v>
      </c>
      <c r="C387" s="25">
        <f t="shared" si="145"/>
        <v>796068</v>
      </c>
      <c r="D387" s="805">
        <f t="shared" si="135"/>
        <v>278495.19630189805</v>
      </c>
      <c r="E387" s="805">
        <f t="shared" si="135"/>
        <v>84098.992395032285</v>
      </c>
      <c r="F387" s="805">
        <f t="shared" si="135"/>
        <v>160264.15013953092</v>
      </c>
      <c r="G387" s="805">
        <f t="shared" si="135"/>
        <v>125961.27218115587</v>
      </c>
      <c r="H387" s="805">
        <f t="shared" si="135"/>
        <v>0</v>
      </c>
      <c r="I387" s="25">
        <f t="shared" si="146"/>
        <v>1444887.6110176169</v>
      </c>
      <c r="J387" s="805">
        <v>324</v>
      </c>
      <c r="K387" s="805">
        <f t="shared" si="147"/>
        <v>4459.5296636346202</v>
      </c>
      <c r="L387" s="706"/>
      <c r="M387" s="706"/>
      <c r="N387" s="194" t="s">
        <v>1403</v>
      </c>
      <c r="O387" s="818">
        <f t="shared" si="137"/>
        <v>41093</v>
      </c>
      <c r="P387" s="818">
        <v>41096</v>
      </c>
      <c r="Q387" s="819" t="s">
        <v>1037</v>
      </c>
      <c r="R387" s="312">
        <f>J387/4</f>
        <v>81</v>
      </c>
      <c r="S387" s="850">
        <v>9828</v>
      </c>
      <c r="T387" s="25">
        <f t="shared" si="148"/>
        <v>796068</v>
      </c>
      <c r="U387" s="460"/>
      <c r="V387" s="820"/>
      <c r="W387" s="850"/>
      <c r="X387" s="850"/>
      <c r="Y387" s="25"/>
    </row>
    <row r="388" spans="1:25">
      <c r="A388" s="804">
        <f t="shared" si="142"/>
        <v>11</v>
      </c>
      <c r="B388" s="305" t="s">
        <v>1167</v>
      </c>
      <c r="C388" s="25">
        <f t="shared" si="145"/>
        <v>3096720</v>
      </c>
      <c r="D388" s="805">
        <f t="shared" ref="D388:H397" si="149">IF($J$452&lt;&gt;0,D$452/$J$452*$J388,0)</f>
        <v>951525.25403148506</v>
      </c>
      <c r="E388" s="805">
        <f t="shared" si="149"/>
        <v>287338.2240163603</v>
      </c>
      <c r="F388" s="805">
        <f t="shared" si="149"/>
        <v>547569.17964339734</v>
      </c>
      <c r="G388" s="805">
        <f t="shared" si="149"/>
        <v>430367.67995228257</v>
      </c>
      <c r="H388" s="805">
        <f t="shared" si="149"/>
        <v>0</v>
      </c>
      <c r="I388" s="25">
        <f t="shared" si="146"/>
        <v>5313520.3376435246</v>
      </c>
      <c r="J388" s="805">
        <v>1107</v>
      </c>
      <c r="K388" s="805">
        <f t="shared" si="147"/>
        <v>4799.9280376183597</v>
      </c>
      <c r="L388" s="706"/>
      <c r="M388" s="706"/>
      <c r="N388" s="194" t="s">
        <v>1452</v>
      </c>
      <c r="O388" s="818">
        <f t="shared" si="137"/>
        <v>41093</v>
      </c>
      <c r="P388" s="818">
        <v>41096</v>
      </c>
      <c r="Q388" s="819" t="s">
        <v>1038</v>
      </c>
      <c r="R388" s="312">
        <v>240</v>
      </c>
      <c r="S388" s="850">
        <v>12903</v>
      </c>
      <c r="T388" s="25">
        <f t="shared" si="148"/>
        <v>3096720</v>
      </c>
      <c r="U388" s="460"/>
      <c r="V388" s="820"/>
      <c r="W388" s="850"/>
      <c r="X388" s="850"/>
      <c r="Y388" s="25"/>
    </row>
    <row r="389" spans="1:25">
      <c r="A389" s="804">
        <f t="shared" si="142"/>
        <v>12</v>
      </c>
      <c r="B389" s="305" t="s">
        <v>1166</v>
      </c>
      <c r="C389" s="25">
        <f t="shared" si="145"/>
        <v>3303770</v>
      </c>
      <c r="D389" s="805">
        <f t="shared" si="149"/>
        <v>869867.71190592845</v>
      </c>
      <c r="E389" s="805">
        <f t="shared" si="149"/>
        <v>262679.56883880455</v>
      </c>
      <c r="F389" s="805">
        <f t="shared" si="149"/>
        <v>500578.14796668297</v>
      </c>
      <c r="G389" s="805">
        <f t="shared" si="149"/>
        <v>393434.59088682022</v>
      </c>
      <c r="H389" s="805">
        <f t="shared" si="149"/>
        <v>0</v>
      </c>
      <c r="I389" s="25">
        <f t="shared" si="146"/>
        <v>5330330.0195982363</v>
      </c>
      <c r="J389" s="805">
        <v>1012</v>
      </c>
      <c r="K389" s="805">
        <f t="shared" si="147"/>
        <v>5267.1245252947001</v>
      </c>
      <c r="L389" s="706"/>
      <c r="M389" s="706"/>
      <c r="N389" s="194" t="s">
        <v>1436</v>
      </c>
      <c r="O389" s="818">
        <f t="shared" si="137"/>
        <v>41101</v>
      </c>
      <c r="P389" s="818">
        <v>41104</v>
      </c>
      <c r="Q389" s="819" t="s">
        <v>427</v>
      </c>
      <c r="R389" s="312">
        <v>670</v>
      </c>
      <c r="S389" s="850">
        <v>4931</v>
      </c>
      <c r="T389" s="25">
        <f t="shared" si="148"/>
        <v>3303770</v>
      </c>
      <c r="U389" s="460"/>
      <c r="V389" s="820"/>
      <c r="W389" s="850"/>
      <c r="X389" s="850"/>
      <c r="Y389" s="25"/>
    </row>
    <row r="390" spans="1:25">
      <c r="A390" s="804">
        <f t="shared" si="142"/>
        <v>13</v>
      </c>
      <c r="B390" s="305" t="s">
        <v>1149</v>
      </c>
      <c r="C390" s="25">
        <f t="shared" si="145"/>
        <v>4752384</v>
      </c>
      <c r="D390" s="805">
        <f t="shared" si="149"/>
        <v>116899.21820079672</v>
      </c>
      <c r="E390" s="805">
        <f t="shared" si="149"/>
        <v>35300.811622606139</v>
      </c>
      <c r="F390" s="805">
        <f t="shared" si="149"/>
        <v>67271.371663506798</v>
      </c>
      <c r="G390" s="805">
        <f t="shared" si="149"/>
        <v>52872.632767398762</v>
      </c>
      <c r="H390" s="805">
        <f t="shared" si="149"/>
        <v>0</v>
      </c>
      <c r="I390" s="25">
        <f t="shared" si="146"/>
        <v>5024728.0342543088</v>
      </c>
      <c r="J390" s="805">
        <v>136</v>
      </c>
      <c r="K390" s="805">
        <f t="shared" si="147"/>
        <v>36946.529663634625</v>
      </c>
      <c r="L390" s="706"/>
      <c r="M390" s="706"/>
      <c r="N390" s="194" t="s">
        <v>1348</v>
      </c>
      <c r="O390" s="818">
        <f t="shared" si="137"/>
        <v>41101</v>
      </c>
      <c r="P390" s="818">
        <v>41104</v>
      </c>
      <c r="Q390" s="819" t="s">
        <v>757</v>
      </c>
      <c r="R390" s="312">
        <f>J390</f>
        <v>136</v>
      </c>
      <c r="S390" s="850">
        <v>34944</v>
      </c>
      <c r="T390" s="25">
        <f t="shared" si="148"/>
        <v>4752384</v>
      </c>
      <c r="U390" s="460"/>
      <c r="V390" s="820"/>
      <c r="W390" s="850"/>
      <c r="X390" s="850"/>
      <c r="Y390" s="25"/>
    </row>
    <row r="391" spans="1:25">
      <c r="A391" s="804">
        <f t="shared" si="142"/>
        <v>14</v>
      </c>
      <c r="B391" s="305" t="s">
        <v>1148</v>
      </c>
      <c r="C391" s="25">
        <f t="shared" si="145"/>
        <v>1905300</v>
      </c>
      <c r="D391" s="805">
        <f t="shared" si="149"/>
        <v>40398.994525275339</v>
      </c>
      <c r="E391" s="805">
        <f t="shared" si="149"/>
        <v>12199.545193106534</v>
      </c>
      <c r="F391" s="805">
        <f t="shared" si="149"/>
        <v>23248.194619006026</v>
      </c>
      <c r="G391" s="805">
        <f t="shared" si="149"/>
        <v>18272.15985343928</v>
      </c>
      <c r="H391" s="805">
        <f t="shared" si="149"/>
        <v>0</v>
      </c>
      <c r="I391" s="25">
        <f t="shared" si="146"/>
        <v>1999418.8941908274</v>
      </c>
      <c r="J391" s="805">
        <v>47</v>
      </c>
      <c r="K391" s="805">
        <f t="shared" si="147"/>
        <v>42540.827535975048</v>
      </c>
      <c r="L391" s="706"/>
      <c r="M391" s="706"/>
      <c r="N391" s="194" t="s">
        <v>1324</v>
      </c>
      <c r="O391" s="818">
        <f t="shared" si="137"/>
        <v>41101</v>
      </c>
      <c r="P391" s="818">
        <v>41104</v>
      </c>
      <c r="Q391" s="819" t="s">
        <v>757</v>
      </c>
      <c r="R391" s="312">
        <v>50</v>
      </c>
      <c r="S391" s="850">
        <v>38106</v>
      </c>
      <c r="T391" s="25">
        <f t="shared" si="148"/>
        <v>1905300</v>
      </c>
      <c r="U391" s="460"/>
      <c r="V391" s="820"/>
      <c r="W391" s="850"/>
      <c r="X391" s="850"/>
      <c r="Y391" s="25"/>
    </row>
    <row r="392" spans="1:25">
      <c r="A392" s="804">
        <f t="shared" si="142"/>
        <v>15</v>
      </c>
      <c r="B392" s="305" t="s">
        <v>1039</v>
      </c>
      <c r="C392" s="25">
        <f t="shared" si="145"/>
        <v>1309836</v>
      </c>
      <c r="D392" s="805">
        <f t="shared" si="149"/>
        <v>293967.15165200352</v>
      </c>
      <c r="E392" s="805">
        <f t="shared" si="149"/>
        <v>88771.158639200745</v>
      </c>
      <c r="F392" s="805">
        <f t="shared" si="149"/>
        <v>169167.71403617153</v>
      </c>
      <c r="G392" s="805">
        <f t="shared" si="149"/>
        <v>132959.12063566453</v>
      </c>
      <c r="H392" s="805">
        <f t="shared" si="149"/>
        <v>0</v>
      </c>
      <c r="I392" s="25">
        <f t="shared" si="146"/>
        <v>1994701.1449630405</v>
      </c>
      <c r="J392" s="805">
        <v>342</v>
      </c>
      <c r="K392" s="805">
        <f t="shared" si="147"/>
        <v>5832.4594881960247</v>
      </c>
      <c r="L392" s="706"/>
      <c r="M392" s="706"/>
      <c r="N392" s="194" t="s">
        <v>1286</v>
      </c>
      <c r="O392" s="818">
        <f t="shared" si="137"/>
        <v>41101</v>
      </c>
      <c r="P392" s="818">
        <v>41104</v>
      </c>
      <c r="Q392" s="819" t="s">
        <v>1040</v>
      </c>
      <c r="R392" s="312">
        <v>66</v>
      </c>
      <c r="S392" s="850">
        <v>19846</v>
      </c>
      <c r="T392" s="25">
        <f t="shared" si="148"/>
        <v>1309836</v>
      </c>
      <c r="U392" s="460"/>
      <c r="V392" s="820"/>
      <c r="W392" s="850"/>
      <c r="X392" s="850"/>
      <c r="Y392" s="25"/>
    </row>
    <row r="393" spans="1:25">
      <c r="A393" s="804">
        <f t="shared" si="142"/>
        <v>16</v>
      </c>
      <c r="B393" s="305" t="s">
        <v>1229</v>
      </c>
      <c r="C393" s="25">
        <f t="shared" si="145"/>
        <v>753713</v>
      </c>
      <c r="D393" s="805">
        <f t="shared" si="149"/>
        <v>90253.072875615107</v>
      </c>
      <c r="E393" s="805">
        <f t="shared" si="149"/>
        <v>27254.303090982681</v>
      </c>
      <c r="F393" s="805">
        <f t="shared" si="149"/>
        <v>51937.45606373687</v>
      </c>
      <c r="G393" s="805">
        <f t="shared" si="149"/>
        <v>40820.782651300513</v>
      </c>
      <c r="H393" s="805">
        <f t="shared" si="149"/>
        <v>0</v>
      </c>
      <c r="I393" s="25">
        <f t="shared" si="146"/>
        <v>963978.61468163528</v>
      </c>
      <c r="J393" s="805">
        <v>105</v>
      </c>
      <c r="K393" s="805">
        <f t="shared" si="147"/>
        <v>9180.7487112536692</v>
      </c>
      <c r="L393" s="706"/>
      <c r="M393" s="706"/>
      <c r="N393" s="194" t="s">
        <v>1338</v>
      </c>
      <c r="O393" s="818">
        <f t="shared" si="137"/>
        <v>41101</v>
      </c>
      <c r="P393" s="818">
        <v>41104</v>
      </c>
      <c r="Q393" s="819" t="s">
        <v>1040</v>
      </c>
      <c r="R393" s="312">
        <v>53</v>
      </c>
      <c r="S393" s="850">
        <v>14221</v>
      </c>
      <c r="T393" s="25">
        <f t="shared" si="148"/>
        <v>753713</v>
      </c>
      <c r="U393" s="460"/>
      <c r="V393" s="820"/>
      <c r="W393" s="850"/>
      <c r="X393" s="850"/>
      <c r="Y393" s="25"/>
    </row>
    <row r="394" spans="1:25">
      <c r="A394" s="804">
        <f t="shared" si="142"/>
        <v>17</v>
      </c>
      <c r="B394" s="305" t="s">
        <v>1154</v>
      </c>
      <c r="C394" s="25">
        <f t="shared" si="145"/>
        <v>3693827</v>
      </c>
      <c r="D394" s="805">
        <f t="shared" si="149"/>
        <v>1106244.8075325396</v>
      </c>
      <c r="E394" s="805">
        <f t="shared" si="149"/>
        <v>334059.88645804487</v>
      </c>
      <c r="F394" s="805">
        <f t="shared" si="149"/>
        <v>636604.81860980333</v>
      </c>
      <c r="G394" s="805">
        <f t="shared" si="149"/>
        <v>500346.1644973692</v>
      </c>
      <c r="H394" s="805">
        <f t="shared" si="149"/>
        <v>0</v>
      </c>
      <c r="I394" s="25">
        <f t="shared" si="146"/>
        <v>6271082.6770977564</v>
      </c>
      <c r="J394" s="805">
        <v>1287</v>
      </c>
      <c r="K394" s="805">
        <f t="shared" si="147"/>
        <v>4872.6361127410692</v>
      </c>
      <c r="L394" s="706"/>
      <c r="M394" s="706"/>
      <c r="N394" s="191" t="s">
        <v>1375</v>
      </c>
      <c r="O394" s="818">
        <f t="shared" si="137"/>
        <v>41102</v>
      </c>
      <c r="P394" s="818">
        <v>41105</v>
      </c>
      <c r="Q394" s="819" t="s">
        <v>430</v>
      </c>
      <c r="R394" s="312">
        <v>193</v>
      </c>
      <c r="S394" s="850">
        <v>19139</v>
      </c>
      <c r="T394" s="25">
        <f t="shared" si="148"/>
        <v>3693827</v>
      </c>
      <c r="U394" s="460"/>
      <c r="V394" s="820"/>
      <c r="W394" s="850"/>
      <c r="X394" s="850"/>
      <c r="Y394" s="25"/>
    </row>
    <row r="395" spans="1:25">
      <c r="A395" s="804">
        <f t="shared" si="142"/>
        <v>18</v>
      </c>
      <c r="B395" s="305" t="s">
        <v>1165</v>
      </c>
      <c r="C395" s="25">
        <f t="shared" si="145"/>
        <v>4835195</v>
      </c>
      <c r="D395" s="805">
        <f t="shared" si="149"/>
        <v>1009974.8631318834</v>
      </c>
      <c r="E395" s="805">
        <f t="shared" si="149"/>
        <v>304988.62982766336</v>
      </c>
      <c r="F395" s="805">
        <f t="shared" si="149"/>
        <v>581204.86547515064</v>
      </c>
      <c r="G395" s="805">
        <f t="shared" si="149"/>
        <v>456803.99633598194</v>
      </c>
      <c r="H395" s="805">
        <f t="shared" si="149"/>
        <v>0</v>
      </c>
      <c r="I395" s="25">
        <f t="shared" si="146"/>
        <v>7188167.35477068</v>
      </c>
      <c r="J395" s="805">
        <v>1175</v>
      </c>
      <c r="K395" s="805">
        <f t="shared" si="147"/>
        <v>6117.5892381027061</v>
      </c>
      <c r="L395" s="706"/>
      <c r="M395" s="706"/>
      <c r="N395" s="194" t="s">
        <v>1412</v>
      </c>
      <c r="O395" s="818">
        <f t="shared" si="137"/>
        <v>41102</v>
      </c>
      <c r="P395" s="818">
        <v>41105</v>
      </c>
      <c r="Q395" s="819" t="s">
        <v>430</v>
      </c>
      <c r="R395" s="312">
        <v>395</v>
      </c>
      <c r="S395" s="850">
        <v>12241</v>
      </c>
      <c r="T395" s="25">
        <f t="shared" si="148"/>
        <v>4835195</v>
      </c>
      <c r="U395" s="460"/>
      <c r="V395" s="820"/>
      <c r="W395" s="850"/>
      <c r="X395" s="850"/>
      <c r="Y395" s="25"/>
    </row>
    <row r="396" spans="1:25">
      <c r="A396" s="804">
        <f t="shared" si="142"/>
        <v>19</v>
      </c>
      <c r="B396" s="305" t="s">
        <v>1155</v>
      </c>
      <c r="C396" s="25">
        <f t="shared" si="145"/>
        <v>2774570</v>
      </c>
      <c r="D396" s="805">
        <f t="shared" si="149"/>
        <v>856114.86270583479</v>
      </c>
      <c r="E396" s="805">
        <f t="shared" si="149"/>
        <v>258526.53217732144</v>
      </c>
      <c r="F396" s="805">
        <f t="shared" si="149"/>
        <v>492663.86894744687</v>
      </c>
      <c r="G396" s="805">
        <f t="shared" si="149"/>
        <v>387214.28114947915</v>
      </c>
      <c r="H396" s="805">
        <f t="shared" si="149"/>
        <v>0</v>
      </c>
      <c r="I396" s="25">
        <f t="shared" si="146"/>
        <v>4769089.5449800827</v>
      </c>
      <c r="J396" s="805">
        <v>996</v>
      </c>
      <c r="K396" s="805">
        <f t="shared" si="147"/>
        <v>4788.2425150402432</v>
      </c>
      <c r="L396" s="706"/>
      <c r="M396" s="706"/>
      <c r="N396" s="194" t="s">
        <v>1402</v>
      </c>
      <c r="O396" s="818">
        <f t="shared" si="137"/>
        <v>41102</v>
      </c>
      <c r="P396" s="818">
        <v>41105</v>
      </c>
      <c r="Q396" s="819" t="s">
        <v>430</v>
      </c>
      <c r="R396" s="312">
        <v>170</v>
      </c>
      <c r="S396" s="850">
        <v>16321</v>
      </c>
      <c r="T396" s="25">
        <f t="shared" si="148"/>
        <v>2774570</v>
      </c>
      <c r="U396" s="460"/>
      <c r="V396" s="820"/>
      <c r="W396" s="850"/>
      <c r="X396" s="850"/>
      <c r="Y396" s="25"/>
    </row>
    <row r="397" spans="1:25">
      <c r="A397" s="804">
        <f t="shared" si="142"/>
        <v>20</v>
      </c>
      <c r="B397" s="305" t="s">
        <v>1164</v>
      </c>
      <c r="C397" s="25">
        <f t="shared" si="145"/>
        <v>4261200</v>
      </c>
      <c r="D397" s="805">
        <f t="shared" si="149"/>
        <v>864710.39345589338</v>
      </c>
      <c r="E397" s="805">
        <f t="shared" si="149"/>
        <v>261122.18009074838</v>
      </c>
      <c r="F397" s="805">
        <f t="shared" si="149"/>
        <v>497610.29333446943</v>
      </c>
      <c r="G397" s="805">
        <f t="shared" si="149"/>
        <v>391101.97473531734</v>
      </c>
      <c r="H397" s="805">
        <f t="shared" si="149"/>
        <v>0</v>
      </c>
      <c r="I397" s="25">
        <f t="shared" si="146"/>
        <v>6275744.8416164294</v>
      </c>
      <c r="J397" s="805">
        <v>1006</v>
      </c>
      <c r="K397" s="805">
        <f t="shared" si="147"/>
        <v>6238.3149519049994</v>
      </c>
      <c r="L397" s="706"/>
      <c r="M397" s="706"/>
      <c r="N397" s="194" t="s">
        <v>1434</v>
      </c>
      <c r="O397" s="818">
        <f t="shared" si="137"/>
        <v>41102</v>
      </c>
      <c r="P397" s="818">
        <v>41105</v>
      </c>
      <c r="Q397" s="819" t="s">
        <v>430</v>
      </c>
      <c r="R397" s="312">
        <v>400</v>
      </c>
      <c r="S397" s="850">
        <v>10653</v>
      </c>
      <c r="T397" s="25">
        <f t="shared" si="148"/>
        <v>4261200</v>
      </c>
      <c r="U397" s="460"/>
      <c r="V397" s="820"/>
      <c r="W397" s="850"/>
      <c r="X397" s="850"/>
      <c r="Y397" s="25"/>
    </row>
    <row r="398" spans="1:25">
      <c r="A398" s="804">
        <f t="shared" si="142"/>
        <v>21</v>
      </c>
      <c r="B398" s="305" t="s">
        <v>1163</v>
      </c>
      <c r="C398" s="25">
        <f t="shared" si="145"/>
        <v>3578993</v>
      </c>
      <c r="D398" s="805">
        <f t="shared" ref="D398:H407" si="150">IF($J$452&lt;&gt;0,D$452/$J$452*$J398,0)</f>
        <v>1108823.4667575571</v>
      </c>
      <c r="E398" s="805">
        <f t="shared" si="150"/>
        <v>334838.58083207294</v>
      </c>
      <c r="F398" s="805">
        <f t="shared" si="150"/>
        <v>638088.74592591007</v>
      </c>
      <c r="G398" s="805">
        <f t="shared" si="150"/>
        <v>501512.47257312061</v>
      </c>
      <c r="H398" s="805">
        <f t="shared" si="150"/>
        <v>0</v>
      </c>
      <c r="I398" s="25">
        <f t="shared" si="146"/>
        <v>6162256.2660886608</v>
      </c>
      <c r="J398" s="805">
        <v>1290</v>
      </c>
      <c r="K398" s="805">
        <f t="shared" si="147"/>
        <v>4776.9428419291944</v>
      </c>
      <c r="L398" s="706"/>
      <c r="M398" s="706"/>
      <c r="N398" s="191" t="s">
        <v>1375</v>
      </c>
      <c r="O398" s="818">
        <f t="shared" si="137"/>
        <v>41102</v>
      </c>
      <c r="P398" s="818">
        <v>41105</v>
      </c>
      <c r="Q398" s="819" t="s">
        <v>430</v>
      </c>
      <c r="R398" s="312">
        <v>187</v>
      </c>
      <c r="S398" s="850">
        <v>19139</v>
      </c>
      <c r="T398" s="25">
        <f t="shared" si="148"/>
        <v>3578993</v>
      </c>
      <c r="U398" s="460"/>
      <c r="V398" s="820"/>
      <c r="W398" s="850"/>
      <c r="X398" s="850"/>
      <c r="Y398" s="25"/>
    </row>
    <row r="399" spans="1:25">
      <c r="A399" s="804">
        <f t="shared" si="142"/>
        <v>22</v>
      </c>
      <c r="B399" s="305" t="s">
        <v>1162</v>
      </c>
      <c r="C399" s="25">
        <f t="shared" si="145"/>
        <v>3292640</v>
      </c>
      <c r="D399" s="805">
        <f t="shared" si="150"/>
        <v>528625.14112860279</v>
      </c>
      <c r="E399" s="805">
        <f t="shared" si="150"/>
        <v>159632.34667575572</v>
      </c>
      <c r="F399" s="805">
        <f t="shared" si="150"/>
        <v>304205.09980188735</v>
      </c>
      <c r="G399" s="805">
        <f t="shared" si="150"/>
        <v>239093.15552904588</v>
      </c>
      <c r="H399" s="805">
        <f t="shared" si="150"/>
        <v>0</v>
      </c>
      <c r="I399" s="25">
        <f t="shared" si="146"/>
        <v>4524195.7431352921</v>
      </c>
      <c r="J399" s="805">
        <v>615</v>
      </c>
      <c r="K399" s="805">
        <f t="shared" si="147"/>
        <v>7356.4158424964098</v>
      </c>
      <c r="L399" s="706"/>
      <c r="M399" s="706"/>
      <c r="N399" s="194" t="s">
        <v>1334</v>
      </c>
      <c r="O399" s="818">
        <f t="shared" si="137"/>
        <v>41114</v>
      </c>
      <c r="P399" s="818">
        <v>41117</v>
      </c>
      <c r="Q399" s="819" t="s">
        <v>1041</v>
      </c>
      <c r="R399" s="312">
        <v>160</v>
      </c>
      <c r="S399" s="850">
        <v>20579</v>
      </c>
      <c r="T399" s="25">
        <f t="shared" si="148"/>
        <v>3292640</v>
      </c>
      <c r="U399" s="460"/>
      <c r="V399" s="820"/>
      <c r="W399" s="850"/>
      <c r="X399" s="850"/>
      <c r="Y399" s="25"/>
    </row>
    <row r="400" spans="1:25">
      <c r="A400" s="804">
        <f t="shared" si="142"/>
        <v>23</v>
      </c>
      <c r="B400" s="305" t="s">
        <v>1134</v>
      </c>
      <c r="C400" s="25">
        <f t="shared" si="145"/>
        <v>1951300</v>
      </c>
      <c r="D400" s="805">
        <f t="shared" si="150"/>
        <v>171910.61500117165</v>
      </c>
      <c r="E400" s="805">
        <f t="shared" si="150"/>
        <v>51912.958268538445</v>
      </c>
      <c r="F400" s="805">
        <f t="shared" si="150"/>
        <v>98928.487740451179</v>
      </c>
      <c r="G400" s="805">
        <f t="shared" si="150"/>
        <v>77753.871716762893</v>
      </c>
      <c r="H400" s="805">
        <f t="shared" si="150"/>
        <v>0</v>
      </c>
      <c r="I400" s="25">
        <f t="shared" si="146"/>
        <v>2351805.9327269243</v>
      </c>
      <c r="J400" s="805">
        <v>200</v>
      </c>
      <c r="K400" s="805">
        <f t="shared" si="147"/>
        <v>11759.029663634621</v>
      </c>
      <c r="L400" s="706"/>
      <c r="M400" s="706"/>
      <c r="N400" s="194" t="s">
        <v>1270</v>
      </c>
      <c r="O400" s="818">
        <f t="shared" si="137"/>
        <v>41114</v>
      </c>
      <c r="P400" s="818">
        <v>41117</v>
      </c>
      <c r="Q400" s="819" t="s">
        <v>1041</v>
      </c>
      <c r="R400" s="312">
        <v>100</v>
      </c>
      <c r="S400" s="850">
        <v>19513</v>
      </c>
      <c r="T400" s="25">
        <f t="shared" si="148"/>
        <v>1951300</v>
      </c>
      <c r="U400" s="460"/>
      <c r="V400" s="820"/>
      <c r="W400" s="850"/>
      <c r="X400" s="850"/>
      <c r="Y400" s="25"/>
    </row>
    <row r="401" spans="1:25">
      <c r="A401" s="804">
        <f t="shared" si="142"/>
        <v>24</v>
      </c>
      <c r="B401" s="305" t="s">
        <v>1160</v>
      </c>
      <c r="C401" s="25">
        <f t="shared" si="145"/>
        <v>3526380</v>
      </c>
      <c r="D401" s="805">
        <f t="shared" si="150"/>
        <v>171910.61500117165</v>
      </c>
      <c r="E401" s="805">
        <f t="shared" si="150"/>
        <v>51912.958268538445</v>
      </c>
      <c r="F401" s="805">
        <f t="shared" si="150"/>
        <v>98928.487740451179</v>
      </c>
      <c r="G401" s="805">
        <f t="shared" si="150"/>
        <v>77753.871716762893</v>
      </c>
      <c r="H401" s="805">
        <f t="shared" si="150"/>
        <v>0</v>
      </c>
      <c r="I401" s="25">
        <f t="shared" si="146"/>
        <v>3926885.9327269243</v>
      </c>
      <c r="J401" s="805">
        <v>200</v>
      </c>
      <c r="K401" s="805">
        <f t="shared" si="147"/>
        <v>19634.429663634623</v>
      </c>
      <c r="L401" s="706"/>
      <c r="M401" s="706"/>
      <c r="N401" s="194" t="s">
        <v>1337</v>
      </c>
      <c r="O401" s="818">
        <f t="shared" si="137"/>
        <v>41114</v>
      </c>
      <c r="P401" s="818">
        <v>41117</v>
      </c>
      <c r="Q401" s="819" t="s">
        <v>1042</v>
      </c>
      <c r="R401" s="312">
        <v>220</v>
      </c>
      <c r="S401" s="850">
        <v>16029</v>
      </c>
      <c r="T401" s="25">
        <f t="shared" si="148"/>
        <v>3526380</v>
      </c>
      <c r="U401" s="460"/>
      <c r="V401" s="820"/>
      <c r="W401" s="850"/>
      <c r="X401" s="850"/>
      <c r="Y401" s="25"/>
    </row>
    <row r="402" spans="1:25">
      <c r="A402" s="804">
        <f t="shared" si="142"/>
        <v>25</v>
      </c>
      <c r="B402" s="305" t="s">
        <v>1161</v>
      </c>
      <c r="C402" s="25">
        <f t="shared" si="145"/>
        <v>478475</v>
      </c>
      <c r="D402" s="805">
        <f t="shared" si="150"/>
        <v>171910.61500117165</v>
      </c>
      <c r="E402" s="805">
        <f t="shared" si="150"/>
        <v>51912.958268538445</v>
      </c>
      <c r="F402" s="805">
        <f t="shared" si="150"/>
        <v>98928.487740451179</v>
      </c>
      <c r="G402" s="805">
        <f t="shared" si="150"/>
        <v>77753.871716762893</v>
      </c>
      <c r="H402" s="805">
        <f t="shared" si="150"/>
        <v>0</v>
      </c>
      <c r="I402" s="25">
        <f t="shared" si="146"/>
        <v>878980.93272692407</v>
      </c>
      <c r="J402" s="805">
        <v>200</v>
      </c>
      <c r="K402" s="805">
        <f t="shared" si="147"/>
        <v>4394.9046636346202</v>
      </c>
      <c r="L402" s="706"/>
      <c r="M402" s="706"/>
      <c r="N402" s="191" t="s">
        <v>1375</v>
      </c>
      <c r="O402" s="818">
        <f t="shared" si="137"/>
        <v>41114</v>
      </c>
      <c r="P402" s="818">
        <v>41117</v>
      </c>
      <c r="Q402" s="819" t="s">
        <v>1042</v>
      </c>
      <c r="R402" s="312">
        <f>J402/8</f>
        <v>25</v>
      </c>
      <c r="S402" s="850">
        <v>19139</v>
      </c>
      <c r="T402" s="25">
        <f t="shared" si="148"/>
        <v>478475</v>
      </c>
      <c r="U402" s="460"/>
      <c r="V402" s="820"/>
      <c r="W402" s="850"/>
      <c r="X402" s="850"/>
      <c r="Y402" s="25"/>
    </row>
    <row r="403" spans="1:25">
      <c r="A403" s="804">
        <f t="shared" si="142"/>
        <v>26</v>
      </c>
      <c r="B403" s="305" t="s">
        <v>1159</v>
      </c>
      <c r="C403" s="25">
        <f t="shared" si="145"/>
        <v>3746568</v>
      </c>
      <c r="D403" s="805">
        <f t="shared" si="150"/>
        <v>433214.74980295252</v>
      </c>
      <c r="E403" s="805">
        <f t="shared" si="150"/>
        <v>130820.65483671687</v>
      </c>
      <c r="F403" s="805">
        <f t="shared" si="150"/>
        <v>249299.78910593697</v>
      </c>
      <c r="G403" s="805">
        <f t="shared" si="150"/>
        <v>195939.75672624249</v>
      </c>
      <c r="H403" s="805">
        <f t="shared" si="150"/>
        <v>0</v>
      </c>
      <c r="I403" s="25">
        <f t="shared" si="146"/>
        <v>4755842.9504718492</v>
      </c>
      <c r="J403" s="805">
        <v>504</v>
      </c>
      <c r="K403" s="805">
        <f t="shared" si="147"/>
        <v>9436.1963303012872</v>
      </c>
      <c r="L403" s="706"/>
      <c r="M403" s="706"/>
      <c r="N403" s="194" t="s">
        <v>1311</v>
      </c>
      <c r="O403" s="818">
        <f t="shared" si="137"/>
        <v>41114</v>
      </c>
      <c r="P403" s="818">
        <v>41117</v>
      </c>
      <c r="Q403" s="819" t="s">
        <v>431</v>
      </c>
      <c r="R403" s="312">
        <f>J403/3</f>
        <v>168</v>
      </c>
      <c r="S403" s="850">
        <v>22301</v>
      </c>
      <c r="T403" s="25">
        <f t="shared" si="148"/>
        <v>3746568</v>
      </c>
      <c r="U403" s="460"/>
      <c r="V403" s="820"/>
      <c r="W403" s="850"/>
      <c r="X403" s="850"/>
      <c r="Y403" s="25"/>
    </row>
    <row r="404" spans="1:25">
      <c r="A404" s="804">
        <f t="shared" si="142"/>
        <v>27</v>
      </c>
      <c r="B404" s="305" t="s">
        <v>552</v>
      </c>
      <c r="C404" s="25">
        <f t="shared" si="145"/>
        <v>219414</v>
      </c>
      <c r="D404" s="805">
        <f t="shared" si="150"/>
        <v>429776.5375029291</v>
      </c>
      <c r="E404" s="805">
        <f t="shared" si="150"/>
        <v>129782.39567134611</v>
      </c>
      <c r="F404" s="805">
        <f t="shared" si="150"/>
        <v>247321.21935112795</v>
      </c>
      <c r="G404" s="805">
        <f t="shared" si="150"/>
        <v>194384.67929190723</v>
      </c>
      <c r="H404" s="805">
        <f t="shared" si="150"/>
        <v>0</v>
      </c>
      <c r="I404" s="25">
        <f t="shared" si="146"/>
        <v>1220678.8318173103</v>
      </c>
      <c r="J404" s="805">
        <v>500</v>
      </c>
      <c r="K404" s="805">
        <f t="shared" si="147"/>
        <v>2441.3576636346206</v>
      </c>
      <c r="L404" s="706"/>
      <c r="M404" s="706"/>
      <c r="N404" s="194" t="s">
        <v>1280</v>
      </c>
      <c r="O404" s="818">
        <f t="shared" si="137"/>
        <v>41115</v>
      </c>
      <c r="P404" s="818">
        <v>41118</v>
      </c>
      <c r="Q404" s="819" t="s">
        <v>1043</v>
      </c>
      <c r="R404" s="312">
        <v>13</v>
      </c>
      <c r="S404" s="850">
        <v>16878</v>
      </c>
      <c r="T404" s="25">
        <f t="shared" si="148"/>
        <v>219414</v>
      </c>
      <c r="U404" s="460"/>
      <c r="V404" s="820"/>
      <c r="W404" s="850"/>
      <c r="X404" s="850"/>
      <c r="Y404" s="25"/>
    </row>
    <row r="405" spans="1:25">
      <c r="A405" s="804">
        <f t="shared" si="142"/>
        <v>28</v>
      </c>
      <c r="B405" s="305" t="s">
        <v>1501</v>
      </c>
      <c r="C405" s="25">
        <f t="shared" si="145"/>
        <v>393120</v>
      </c>
      <c r="D405" s="805">
        <f t="shared" si="150"/>
        <v>104005.92207570885</v>
      </c>
      <c r="E405" s="805">
        <f t="shared" si="150"/>
        <v>31407.339752465759</v>
      </c>
      <c r="F405" s="805">
        <f t="shared" si="150"/>
        <v>59851.735082972962</v>
      </c>
      <c r="G405" s="805">
        <f t="shared" si="150"/>
        <v>47041.092388641548</v>
      </c>
      <c r="H405" s="805">
        <f t="shared" si="150"/>
        <v>0</v>
      </c>
      <c r="I405" s="25">
        <f t="shared" si="146"/>
        <v>635426.08929978905</v>
      </c>
      <c r="J405" s="805">
        <v>121</v>
      </c>
      <c r="K405" s="805">
        <f t="shared" si="147"/>
        <v>5251.4552834693313</v>
      </c>
      <c r="L405" s="706"/>
      <c r="M405" s="706"/>
      <c r="N405" s="194" t="s">
        <v>1403</v>
      </c>
      <c r="O405" s="818">
        <f t="shared" si="137"/>
        <v>41115</v>
      </c>
      <c r="P405" s="818">
        <v>41118</v>
      </c>
      <c r="Q405" s="819" t="s">
        <v>1045</v>
      </c>
      <c r="R405" s="312">
        <v>40</v>
      </c>
      <c r="S405" s="850">
        <v>9828</v>
      </c>
      <c r="T405" s="25">
        <f t="shared" si="148"/>
        <v>393120</v>
      </c>
      <c r="U405" s="460"/>
      <c r="V405" s="820"/>
      <c r="W405" s="850"/>
      <c r="X405" s="850"/>
      <c r="Y405" s="25"/>
    </row>
    <row r="406" spans="1:25">
      <c r="A406" s="804">
        <f t="shared" si="142"/>
        <v>29</v>
      </c>
      <c r="B406" s="305" t="s">
        <v>1535</v>
      </c>
      <c r="C406" s="25">
        <f t="shared" si="145"/>
        <v>675900</v>
      </c>
      <c r="D406" s="805">
        <f t="shared" si="150"/>
        <v>130652.06740089045</v>
      </c>
      <c r="E406" s="805">
        <f t="shared" si="150"/>
        <v>39453.848284089217</v>
      </c>
      <c r="F406" s="805">
        <f t="shared" si="150"/>
        <v>75185.650682742897</v>
      </c>
      <c r="G406" s="805">
        <f t="shared" si="150"/>
        <v>59092.942504739796</v>
      </c>
      <c r="H406" s="805">
        <f t="shared" si="150"/>
        <v>0</v>
      </c>
      <c r="I406" s="25">
        <f t="shared" si="146"/>
        <v>980284.50887246244</v>
      </c>
      <c r="J406" s="805">
        <v>152</v>
      </c>
      <c r="K406" s="805">
        <f t="shared" si="147"/>
        <v>6449.2401899504111</v>
      </c>
      <c r="L406" s="706"/>
      <c r="M406" s="706"/>
      <c r="N406" s="194" t="s">
        <v>1416</v>
      </c>
      <c r="O406" s="818">
        <f t="shared" si="137"/>
        <v>41115</v>
      </c>
      <c r="P406" s="818">
        <v>41118</v>
      </c>
      <c r="Q406" s="819" t="s">
        <v>1045</v>
      </c>
      <c r="R406" s="312">
        <v>90</v>
      </c>
      <c r="S406" s="850">
        <v>7510</v>
      </c>
      <c r="T406" s="25">
        <f t="shared" si="148"/>
        <v>675900</v>
      </c>
      <c r="U406" s="460"/>
      <c r="V406" s="820"/>
      <c r="W406" s="850"/>
      <c r="X406" s="850"/>
      <c r="Y406" s="25"/>
    </row>
    <row r="407" spans="1:25">
      <c r="A407" s="804">
        <f t="shared" si="142"/>
        <v>30</v>
      </c>
      <c r="B407" s="305" t="s">
        <v>1499</v>
      </c>
      <c r="C407" s="25">
        <f t="shared" si="145"/>
        <v>395640</v>
      </c>
      <c r="D407" s="805">
        <f t="shared" si="150"/>
        <v>63606.927550433509</v>
      </c>
      <c r="E407" s="805">
        <f t="shared" si="150"/>
        <v>19207.794559359223</v>
      </c>
      <c r="F407" s="805">
        <f t="shared" si="150"/>
        <v>36603.540463966936</v>
      </c>
      <c r="G407" s="805">
        <f t="shared" si="150"/>
        <v>28768.932535202268</v>
      </c>
      <c r="H407" s="805">
        <f t="shared" si="150"/>
        <v>0</v>
      </c>
      <c r="I407" s="25">
        <f t="shared" si="146"/>
        <v>543827.1951089619</v>
      </c>
      <c r="J407" s="805">
        <v>74</v>
      </c>
      <c r="K407" s="805">
        <f t="shared" si="147"/>
        <v>7349.0161501211069</v>
      </c>
      <c r="L407" s="706"/>
      <c r="M407" s="706"/>
      <c r="N407" s="194" t="s">
        <v>1444</v>
      </c>
      <c r="O407" s="818">
        <f t="shared" si="137"/>
        <v>41115</v>
      </c>
      <c r="P407" s="818">
        <v>41118</v>
      </c>
      <c r="Q407" s="819" t="s">
        <v>1045</v>
      </c>
      <c r="R407" s="312">
        <v>40</v>
      </c>
      <c r="S407" s="850">
        <v>9891</v>
      </c>
      <c r="T407" s="25">
        <f t="shared" si="148"/>
        <v>395640</v>
      </c>
      <c r="U407" s="460"/>
      <c r="V407" s="820"/>
      <c r="W407" s="850"/>
      <c r="X407" s="850"/>
      <c r="Y407" s="25"/>
    </row>
    <row r="408" spans="1:25">
      <c r="A408" s="804">
        <f t="shared" si="142"/>
        <v>31</v>
      </c>
      <c r="B408" s="305" t="s">
        <v>1503</v>
      </c>
      <c r="C408" s="25">
        <f t="shared" si="145"/>
        <v>726180</v>
      </c>
      <c r="D408" s="805">
        <f t="shared" ref="D408:H417" si="151">IF($J$452&lt;&gt;0,D$452/$J$452*$J408,0)</f>
        <v>107444.13437573228</v>
      </c>
      <c r="E408" s="805">
        <f t="shared" si="151"/>
        <v>32445.598917836527</v>
      </c>
      <c r="F408" s="805">
        <f t="shared" si="151"/>
        <v>61830.304837781987</v>
      </c>
      <c r="G408" s="805">
        <f t="shared" si="151"/>
        <v>48596.169822976808</v>
      </c>
      <c r="H408" s="805">
        <f t="shared" si="151"/>
        <v>0</v>
      </c>
      <c r="I408" s="25">
        <f t="shared" si="146"/>
        <v>976496.20795432758</v>
      </c>
      <c r="J408" s="805">
        <v>125</v>
      </c>
      <c r="K408" s="805">
        <f t="shared" si="147"/>
        <v>7811.9696636346207</v>
      </c>
      <c r="L408" s="706"/>
      <c r="M408" s="706"/>
      <c r="N408" s="194" t="s">
        <v>1450</v>
      </c>
      <c r="O408" s="818">
        <f t="shared" si="137"/>
        <v>41115</v>
      </c>
      <c r="P408" s="818">
        <v>41118</v>
      </c>
      <c r="Q408" s="819" t="s">
        <v>1045</v>
      </c>
      <c r="R408" s="312">
        <v>70</v>
      </c>
      <c r="S408" s="301">
        <v>10374</v>
      </c>
      <c r="T408" s="25">
        <f t="shared" si="148"/>
        <v>726180</v>
      </c>
      <c r="U408" s="460"/>
      <c r="V408" s="820"/>
      <c r="W408" s="850"/>
      <c r="X408" s="850"/>
      <c r="Y408" s="25"/>
    </row>
    <row r="409" spans="1:25">
      <c r="A409" s="804">
        <f t="shared" si="142"/>
        <v>32</v>
      </c>
      <c r="B409" s="305" t="s">
        <v>1536</v>
      </c>
      <c r="C409" s="25">
        <f t="shared" si="145"/>
        <v>284420</v>
      </c>
      <c r="D409" s="805">
        <f t="shared" si="151"/>
        <v>34382.123000234329</v>
      </c>
      <c r="E409" s="805">
        <f t="shared" si="151"/>
        <v>10382.591653707688</v>
      </c>
      <c r="F409" s="805">
        <f t="shared" si="151"/>
        <v>19785.697548090237</v>
      </c>
      <c r="G409" s="805">
        <f t="shared" si="151"/>
        <v>15550.774343352577</v>
      </c>
      <c r="H409" s="805">
        <f t="shared" si="151"/>
        <v>0</v>
      </c>
      <c r="I409" s="25">
        <f t="shared" si="146"/>
        <v>364521.18654538481</v>
      </c>
      <c r="J409" s="805">
        <v>40</v>
      </c>
      <c r="K409" s="805">
        <f t="shared" si="147"/>
        <v>9113.0296636346211</v>
      </c>
      <c r="L409" s="706"/>
      <c r="M409" s="706"/>
      <c r="N409" s="194" t="s">
        <v>1338</v>
      </c>
      <c r="O409" s="818">
        <f t="shared" si="137"/>
        <v>41115</v>
      </c>
      <c r="P409" s="818">
        <v>41118</v>
      </c>
      <c r="Q409" s="819" t="s">
        <v>1045</v>
      </c>
      <c r="R409" s="312">
        <v>20</v>
      </c>
      <c r="S409" s="850">
        <v>14221</v>
      </c>
      <c r="T409" s="25">
        <f t="shared" si="148"/>
        <v>284420</v>
      </c>
      <c r="U409" s="460"/>
      <c r="V409" s="820"/>
      <c r="W409" s="850"/>
      <c r="X409" s="850"/>
      <c r="Y409" s="25"/>
    </row>
    <row r="410" spans="1:25">
      <c r="A410" s="804">
        <f t="shared" si="142"/>
        <v>33</v>
      </c>
      <c r="B410" s="305" t="s">
        <v>1529</v>
      </c>
      <c r="C410" s="25">
        <f t="shared" si="145"/>
        <v>156431</v>
      </c>
      <c r="D410" s="805">
        <f t="shared" si="151"/>
        <v>12893.296125087872</v>
      </c>
      <c r="E410" s="805">
        <f t="shared" si="151"/>
        <v>3893.4718701403831</v>
      </c>
      <c r="F410" s="805">
        <f t="shared" si="151"/>
        <v>7419.6365805338382</v>
      </c>
      <c r="G410" s="805">
        <f t="shared" si="151"/>
        <v>5831.5403787572168</v>
      </c>
      <c r="H410" s="805">
        <f t="shared" si="151"/>
        <v>0</v>
      </c>
      <c r="I410" s="25">
        <f t="shared" si="146"/>
        <v>186468.94495451933</v>
      </c>
      <c r="J410" s="805">
        <v>15</v>
      </c>
      <c r="K410" s="805">
        <f t="shared" si="147"/>
        <v>12431.262996967956</v>
      </c>
      <c r="L410" s="706"/>
      <c r="M410" s="706"/>
      <c r="N410" s="194" t="s">
        <v>1338</v>
      </c>
      <c r="O410" s="818">
        <f t="shared" si="137"/>
        <v>41115</v>
      </c>
      <c r="P410" s="818">
        <v>41118</v>
      </c>
      <c r="Q410" s="819" t="s">
        <v>1045</v>
      </c>
      <c r="R410" s="312">
        <v>11</v>
      </c>
      <c r="S410" s="850">
        <v>14221</v>
      </c>
      <c r="T410" s="25">
        <f t="shared" si="148"/>
        <v>156431</v>
      </c>
      <c r="U410" s="460"/>
      <c r="V410" s="820"/>
      <c r="W410" s="850"/>
      <c r="X410" s="850"/>
      <c r="Y410" s="25"/>
    </row>
    <row r="411" spans="1:25">
      <c r="A411" s="804">
        <f t="shared" si="142"/>
        <v>34</v>
      </c>
      <c r="B411" s="305" t="s">
        <v>1505</v>
      </c>
      <c r="C411" s="25">
        <f t="shared" si="145"/>
        <v>414960</v>
      </c>
      <c r="D411" s="805">
        <f t="shared" si="151"/>
        <v>64466.480625439362</v>
      </c>
      <c r="E411" s="805">
        <f t="shared" si="151"/>
        <v>19467.359350701918</v>
      </c>
      <c r="F411" s="805">
        <f t="shared" si="151"/>
        <v>37098.182902669192</v>
      </c>
      <c r="G411" s="805">
        <f t="shared" si="151"/>
        <v>29157.701893786081</v>
      </c>
      <c r="H411" s="805">
        <f t="shared" si="151"/>
        <v>0</v>
      </c>
      <c r="I411" s="25">
        <f t="shared" si="146"/>
        <v>565149.72477259662</v>
      </c>
      <c r="J411" s="805">
        <v>75</v>
      </c>
      <c r="K411" s="805">
        <f t="shared" si="147"/>
        <v>7535.3296636346213</v>
      </c>
      <c r="L411" s="706"/>
      <c r="M411" s="706"/>
      <c r="N411" s="194" t="s">
        <v>1450</v>
      </c>
      <c r="O411" s="818">
        <f t="shared" si="137"/>
        <v>41115</v>
      </c>
      <c r="P411" s="818">
        <v>41118</v>
      </c>
      <c r="Q411" s="819" t="s">
        <v>1045</v>
      </c>
      <c r="R411" s="312">
        <v>40</v>
      </c>
      <c r="S411" s="301">
        <v>10374</v>
      </c>
      <c r="T411" s="25">
        <f t="shared" si="148"/>
        <v>414960</v>
      </c>
      <c r="U411" s="460"/>
      <c r="V411" s="820"/>
      <c r="W411" s="850"/>
      <c r="X411" s="850"/>
      <c r="Y411" s="25"/>
    </row>
    <row r="412" spans="1:25">
      <c r="A412" s="804">
        <f t="shared" si="142"/>
        <v>35</v>
      </c>
      <c r="B412" s="305" t="s">
        <v>1514</v>
      </c>
      <c r="C412" s="25">
        <f t="shared" si="145"/>
        <v>725271</v>
      </c>
      <c r="D412" s="805">
        <f t="shared" si="151"/>
        <v>87674.413650597533</v>
      </c>
      <c r="E412" s="805">
        <f t="shared" si="151"/>
        <v>26475.608716954604</v>
      </c>
      <c r="F412" s="805">
        <f t="shared" si="151"/>
        <v>50453.528747630102</v>
      </c>
      <c r="G412" s="805">
        <f t="shared" si="151"/>
        <v>39654.474575549073</v>
      </c>
      <c r="H412" s="805">
        <f t="shared" si="151"/>
        <v>0</v>
      </c>
      <c r="I412" s="25">
        <f t="shared" si="146"/>
        <v>929529.02569073136</v>
      </c>
      <c r="J412" s="805">
        <v>102</v>
      </c>
      <c r="K412" s="805">
        <f t="shared" si="147"/>
        <v>9113.0296636346211</v>
      </c>
      <c r="L412" s="706"/>
      <c r="M412" s="706"/>
      <c r="N412" s="194" t="s">
        <v>1338</v>
      </c>
      <c r="O412" s="818">
        <f t="shared" si="137"/>
        <v>41115</v>
      </c>
      <c r="P412" s="818">
        <v>41118</v>
      </c>
      <c r="Q412" s="819" t="s">
        <v>1045</v>
      </c>
      <c r="R412" s="312">
        <v>51</v>
      </c>
      <c r="S412" s="850">
        <v>14221</v>
      </c>
      <c r="T412" s="25">
        <f t="shared" si="148"/>
        <v>725271</v>
      </c>
      <c r="U412" s="460"/>
      <c r="V412" s="820"/>
      <c r="W412" s="850"/>
      <c r="X412" s="850"/>
      <c r="Y412" s="25"/>
    </row>
    <row r="413" spans="1:25">
      <c r="A413" s="804">
        <f t="shared" si="142"/>
        <v>36</v>
      </c>
      <c r="B413" s="305" t="s">
        <v>1123</v>
      </c>
      <c r="C413" s="25">
        <f t="shared" si="145"/>
        <v>4226510</v>
      </c>
      <c r="D413" s="805">
        <f t="shared" si="151"/>
        <v>765002.23675521382</v>
      </c>
      <c r="E413" s="805">
        <f t="shared" si="151"/>
        <v>231012.66429499607</v>
      </c>
      <c r="F413" s="805">
        <f t="shared" si="151"/>
        <v>440231.77044500777</v>
      </c>
      <c r="G413" s="805">
        <f t="shared" si="151"/>
        <v>346004.72913959483</v>
      </c>
      <c r="H413" s="805">
        <f t="shared" si="151"/>
        <v>0</v>
      </c>
      <c r="I413" s="25">
        <f t="shared" si="146"/>
        <v>6008761.4006348122</v>
      </c>
      <c r="J413" s="805">
        <v>890</v>
      </c>
      <c r="K413" s="805">
        <f t="shared" si="147"/>
        <v>6751.4173040840587</v>
      </c>
      <c r="L413" s="706"/>
      <c r="M413" s="706"/>
      <c r="N413" s="194" t="s">
        <v>1271</v>
      </c>
      <c r="O413" s="818">
        <f t="shared" si="137"/>
        <v>41118</v>
      </c>
      <c r="P413" s="818">
        <v>41121</v>
      </c>
      <c r="Q413" s="819" t="s">
        <v>1046</v>
      </c>
      <c r="R413" s="312">
        <v>185</v>
      </c>
      <c r="S413" s="850">
        <v>22846</v>
      </c>
      <c r="T413" s="25">
        <f t="shared" si="148"/>
        <v>4226510</v>
      </c>
      <c r="U413" s="460"/>
      <c r="V413" s="820"/>
      <c r="W413" s="850"/>
      <c r="X413" s="850"/>
      <c r="Y413" s="25"/>
    </row>
    <row r="414" spans="1:25">
      <c r="A414" s="804">
        <f t="shared" si="142"/>
        <v>37</v>
      </c>
      <c r="B414" s="305" t="s">
        <v>1071</v>
      </c>
      <c r="C414" s="25">
        <f t="shared" si="145"/>
        <v>253170</v>
      </c>
      <c r="D414" s="805">
        <f t="shared" si="151"/>
        <v>64466.480625439362</v>
      </c>
      <c r="E414" s="805">
        <f t="shared" si="151"/>
        <v>19467.359350701918</v>
      </c>
      <c r="F414" s="805">
        <f t="shared" si="151"/>
        <v>37098.182902669192</v>
      </c>
      <c r="G414" s="805">
        <f t="shared" si="151"/>
        <v>29157.701893786081</v>
      </c>
      <c r="H414" s="805">
        <f t="shared" si="151"/>
        <v>0</v>
      </c>
      <c r="I414" s="25">
        <f t="shared" si="146"/>
        <v>403359.72477259656</v>
      </c>
      <c r="J414" s="805">
        <v>75</v>
      </c>
      <c r="K414" s="805">
        <f t="shared" si="147"/>
        <v>5378.1296636346206</v>
      </c>
      <c r="L414" s="706"/>
      <c r="M414" s="706"/>
      <c r="N414" s="194" t="s">
        <v>1280</v>
      </c>
      <c r="O414" s="818">
        <f t="shared" si="137"/>
        <v>41119</v>
      </c>
      <c r="P414" s="818">
        <v>41122</v>
      </c>
      <c r="Q414" s="819" t="s">
        <v>1047</v>
      </c>
      <c r="R414" s="312">
        <v>15</v>
      </c>
      <c r="S414" s="850">
        <v>16878</v>
      </c>
      <c r="T414" s="25">
        <f t="shared" si="148"/>
        <v>253170</v>
      </c>
      <c r="U414" s="460"/>
      <c r="V414" s="820"/>
      <c r="W414" s="850"/>
      <c r="X414" s="850"/>
      <c r="Y414" s="25"/>
    </row>
    <row r="415" spans="1:25">
      <c r="A415" s="804">
        <f t="shared" si="142"/>
        <v>38</v>
      </c>
      <c r="B415" s="305" t="s">
        <v>1072</v>
      </c>
      <c r="C415" s="25">
        <f t="shared" si="145"/>
        <v>375500</v>
      </c>
      <c r="D415" s="805">
        <f t="shared" si="151"/>
        <v>79078.882900538956</v>
      </c>
      <c r="E415" s="805">
        <f t="shared" si="151"/>
        <v>23879.960803527683</v>
      </c>
      <c r="F415" s="805">
        <f t="shared" si="151"/>
        <v>45507.10436060754</v>
      </c>
      <c r="G415" s="805">
        <f t="shared" si="151"/>
        <v>35766.780989710925</v>
      </c>
      <c r="H415" s="805">
        <f t="shared" si="151"/>
        <v>0</v>
      </c>
      <c r="I415" s="25">
        <f t="shared" si="146"/>
        <v>559732.7290543851</v>
      </c>
      <c r="J415" s="805">
        <v>92</v>
      </c>
      <c r="K415" s="805">
        <f t="shared" si="147"/>
        <v>6084.0514027650552</v>
      </c>
      <c r="L415" s="706"/>
      <c r="M415" s="706"/>
      <c r="N415" s="194" t="s">
        <v>1416</v>
      </c>
      <c r="O415" s="818">
        <f t="shared" si="137"/>
        <v>41119</v>
      </c>
      <c r="P415" s="818">
        <v>41122</v>
      </c>
      <c r="Q415" s="819" t="s">
        <v>1047</v>
      </c>
      <c r="R415" s="312">
        <v>50</v>
      </c>
      <c r="S415" s="850">
        <v>7510</v>
      </c>
      <c r="T415" s="25">
        <f t="shared" si="148"/>
        <v>375500</v>
      </c>
      <c r="U415" s="460"/>
      <c r="V415" s="820"/>
      <c r="W415" s="850"/>
      <c r="X415" s="850"/>
      <c r="Y415" s="25"/>
    </row>
    <row r="416" spans="1:25">
      <c r="A416" s="804">
        <f t="shared" si="142"/>
        <v>39</v>
      </c>
      <c r="B416" s="305" t="s">
        <v>1157</v>
      </c>
      <c r="C416" s="25">
        <f t="shared" si="145"/>
        <v>14732000</v>
      </c>
      <c r="D416" s="805">
        <f t="shared" si="151"/>
        <v>859553.07500585821</v>
      </c>
      <c r="E416" s="805">
        <f t="shared" si="151"/>
        <v>259564.79134269222</v>
      </c>
      <c r="F416" s="805">
        <f t="shared" si="151"/>
        <v>494642.43870225589</v>
      </c>
      <c r="G416" s="805">
        <f t="shared" si="151"/>
        <v>388769.35858381446</v>
      </c>
      <c r="H416" s="805">
        <f t="shared" si="151"/>
        <v>0</v>
      </c>
      <c r="I416" s="25">
        <f t="shared" si="146"/>
        <v>16734529.663634621</v>
      </c>
      <c r="J416" s="805">
        <v>1000</v>
      </c>
      <c r="K416" s="805">
        <f t="shared" si="147"/>
        <v>16734.529663634621</v>
      </c>
      <c r="L416" s="706"/>
      <c r="M416" s="706"/>
      <c r="N416" s="40" t="s">
        <v>1456</v>
      </c>
      <c r="O416" s="818">
        <f t="shared" si="137"/>
        <v>41121</v>
      </c>
      <c r="P416" s="818">
        <v>41124</v>
      </c>
      <c r="Q416" s="819" t="s">
        <v>1048</v>
      </c>
      <c r="R416" s="312">
        <v>1000</v>
      </c>
      <c r="S416" s="850">
        <v>14732</v>
      </c>
      <c r="T416" s="25">
        <f t="shared" si="148"/>
        <v>14732000</v>
      </c>
      <c r="U416" s="460"/>
      <c r="V416" s="820"/>
      <c r="W416" s="850"/>
      <c r="X416" s="850"/>
      <c r="Y416" s="25"/>
    </row>
    <row r="417" spans="1:25">
      <c r="A417" s="804">
        <f t="shared" si="142"/>
        <v>40</v>
      </c>
      <c r="B417" s="305" t="s">
        <v>1157</v>
      </c>
      <c r="C417" s="25">
        <f t="shared" si="145"/>
        <v>7040880</v>
      </c>
      <c r="D417" s="805">
        <f t="shared" si="151"/>
        <v>446967.59900304629</v>
      </c>
      <c r="E417" s="805">
        <f t="shared" si="151"/>
        <v>134973.69149819994</v>
      </c>
      <c r="F417" s="805">
        <f t="shared" si="151"/>
        <v>257214.06812517307</v>
      </c>
      <c r="G417" s="805">
        <f t="shared" si="151"/>
        <v>202160.0664635835</v>
      </c>
      <c r="H417" s="805">
        <f t="shared" si="151"/>
        <v>0</v>
      </c>
      <c r="I417" s="25">
        <f t="shared" si="146"/>
        <v>8082195.4250900028</v>
      </c>
      <c r="J417" s="805">
        <v>520</v>
      </c>
      <c r="K417" s="805">
        <f t="shared" si="147"/>
        <v>15542.683509788467</v>
      </c>
      <c r="L417" s="706"/>
      <c r="M417" s="706"/>
      <c r="N417" s="194" t="s">
        <v>1388</v>
      </c>
      <c r="O417" s="818">
        <f t="shared" si="137"/>
        <v>41122</v>
      </c>
      <c r="P417" s="818">
        <v>41125</v>
      </c>
      <c r="Q417" s="819" t="s">
        <v>1049</v>
      </c>
      <c r="R417" s="312">
        <v>630</v>
      </c>
      <c r="S417" s="850">
        <v>11176</v>
      </c>
      <c r="T417" s="25">
        <f t="shared" si="148"/>
        <v>7040880</v>
      </c>
      <c r="U417" s="460"/>
      <c r="V417" s="820"/>
      <c r="W417" s="850"/>
      <c r="X417" s="850"/>
      <c r="Y417" s="25"/>
    </row>
    <row r="418" spans="1:25">
      <c r="A418" s="804">
        <f t="shared" si="142"/>
        <v>41</v>
      </c>
      <c r="B418" s="305" t="s">
        <v>1154</v>
      </c>
      <c r="C418" s="25">
        <f t="shared" si="145"/>
        <v>2775155</v>
      </c>
      <c r="D418" s="805">
        <f t="shared" ref="D418:H427" si="152">IF($J$452&lt;&gt;0,D$452/$J$452*$J418,0)</f>
        <v>853536.20348081714</v>
      </c>
      <c r="E418" s="805">
        <f t="shared" si="152"/>
        <v>257747.83780329337</v>
      </c>
      <c r="F418" s="805">
        <f t="shared" si="152"/>
        <v>491179.94163134013</v>
      </c>
      <c r="G418" s="805">
        <f t="shared" si="152"/>
        <v>386047.97307372774</v>
      </c>
      <c r="H418" s="805">
        <f t="shared" si="152"/>
        <v>0</v>
      </c>
      <c r="I418" s="25">
        <f t="shared" si="146"/>
        <v>4763666.9559891783</v>
      </c>
      <c r="J418" s="805">
        <v>993</v>
      </c>
      <c r="K418" s="805">
        <f t="shared" si="147"/>
        <v>4797.2476898179038</v>
      </c>
      <c r="L418" s="706"/>
      <c r="M418" s="706"/>
      <c r="N418" s="191" t="s">
        <v>1375</v>
      </c>
      <c r="O418" s="818">
        <f t="shared" si="137"/>
        <v>41122</v>
      </c>
      <c r="P418" s="818">
        <v>41125</v>
      </c>
      <c r="Q418" s="819" t="s">
        <v>1050</v>
      </c>
      <c r="R418" s="312">
        <v>145</v>
      </c>
      <c r="S418" s="850">
        <v>19139</v>
      </c>
      <c r="T418" s="25">
        <f t="shared" si="148"/>
        <v>2775155</v>
      </c>
      <c r="U418" s="460"/>
      <c r="V418" s="820"/>
      <c r="W418" s="850"/>
      <c r="X418" s="850"/>
      <c r="Y418" s="25"/>
    </row>
    <row r="419" spans="1:25">
      <c r="A419" s="804">
        <f t="shared" si="142"/>
        <v>42</v>
      </c>
      <c r="B419" s="305" t="s">
        <v>1155</v>
      </c>
      <c r="C419" s="25">
        <f t="shared" si="145"/>
        <v>2937780</v>
      </c>
      <c r="D419" s="805">
        <f t="shared" si="152"/>
        <v>885339.66725603398</v>
      </c>
      <c r="E419" s="805">
        <f t="shared" si="152"/>
        <v>267351.73508297297</v>
      </c>
      <c r="F419" s="805">
        <f t="shared" si="152"/>
        <v>509481.71186332358</v>
      </c>
      <c r="G419" s="805">
        <f t="shared" si="152"/>
        <v>400432.43934132886</v>
      </c>
      <c r="H419" s="805">
        <f t="shared" si="152"/>
        <v>0</v>
      </c>
      <c r="I419" s="25">
        <f t="shared" si="146"/>
        <v>5000385.5535436589</v>
      </c>
      <c r="J419" s="805">
        <v>1030</v>
      </c>
      <c r="K419" s="805">
        <f t="shared" si="147"/>
        <v>4854.7432558676301</v>
      </c>
      <c r="L419" s="706"/>
      <c r="M419" s="706"/>
      <c r="N419" s="194" t="s">
        <v>1402</v>
      </c>
      <c r="O419" s="818">
        <f t="shared" si="137"/>
        <v>41122</v>
      </c>
      <c r="P419" s="818">
        <v>41125</v>
      </c>
      <c r="Q419" s="819" t="s">
        <v>1050</v>
      </c>
      <c r="R419" s="312">
        <v>180</v>
      </c>
      <c r="S419" s="850">
        <v>16321</v>
      </c>
      <c r="T419" s="25">
        <f t="shared" si="148"/>
        <v>2937780</v>
      </c>
      <c r="U419" s="460"/>
      <c r="V419" s="820"/>
      <c r="W419" s="850"/>
      <c r="X419" s="850"/>
      <c r="Y419" s="25"/>
    </row>
    <row r="420" spans="1:25">
      <c r="A420" s="804">
        <f t="shared" si="142"/>
        <v>43</v>
      </c>
      <c r="B420" s="305" t="s">
        <v>1156</v>
      </c>
      <c r="C420" s="25">
        <f t="shared" si="145"/>
        <v>5044410</v>
      </c>
      <c r="D420" s="805">
        <f t="shared" si="152"/>
        <v>868148.6057559168</v>
      </c>
      <c r="E420" s="805">
        <f t="shared" si="152"/>
        <v>262160.43925611913</v>
      </c>
      <c r="F420" s="805">
        <f t="shared" si="152"/>
        <v>499588.86308927846</v>
      </c>
      <c r="G420" s="805">
        <f t="shared" si="152"/>
        <v>392657.0521696526</v>
      </c>
      <c r="H420" s="805">
        <f t="shared" si="152"/>
        <v>0</v>
      </c>
      <c r="I420" s="25">
        <f t="shared" si="146"/>
        <v>7066964.9602709673</v>
      </c>
      <c r="J420" s="805">
        <v>1010</v>
      </c>
      <c r="K420" s="805">
        <f t="shared" si="147"/>
        <v>6996.9950101692748</v>
      </c>
      <c r="L420" s="706"/>
      <c r="M420" s="706"/>
      <c r="N420" s="194" t="s">
        <v>1444</v>
      </c>
      <c r="O420" s="818">
        <f t="shared" si="137"/>
        <v>41122</v>
      </c>
      <c r="P420" s="818">
        <v>41125</v>
      </c>
      <c r="Q420" s="819" t="s">
        <v>1050</v>
      </c>
      <c r="R420" s="312">
        <v>510</v>
      </c>
      <c r="S420" s="850">
        <v>9891</v>
      </c>
      <c r="T420" s="25">
        <f t="shared" si="148"/>
        <v>5044410</v>
      </c>
      <c r="U420" s="460"/>
      <c r="V420" s="820"/>
      <c r="W420" s="850"/>
      <c r="X420" s="850"/>
      <c r="Y420" s="25"/>
    </row>
    <row r="421" spans="1:25">
      <c r="A421" s="804">
        <f t="shared" si="142"/>
        <v>44</v>
      </c>
      <c r="B421" s="305" t="s">
        <v>1140</v>
      </c>
      <c r="C421" s="25">
        <f t="shared" si="145"/>
        <v>4406400</v>
      </c>
      <c r="D421" s="805">
        <f t="shared" si="152"/>
        <v>881041.90188100468</v>
      </c>
      <c r="E421" s="805">
        <f t="shared" si="152"/>
        <v>266053.91112625954</v>
      </c>
      <c r="F421" s="805">
        <f t="shared" si="152"/>
        <v>507008.49966981227</v>
      </c>
      <c r="G421" s="805">
        <f t="shared" si="152"/>
        <v>398488.59254840983</v>
      </c>
      <c r="H421" s="805">
        <f t="shared" si="152"/>
        <v>0</v>
      </c>
      <c r="I421" s="25">
        <f t="shared" si="146"/>
        <v>6458992.9052254865</v>
      </c>
      <c r="J421" s="805">
        <v>1025</v>
      </c>
      <c r="K421" s="805">
        <f t="shared" si="147"/>
        <v>6301.4564929029139</v>
      </c>
      <c r="L421" s="706"/>
      <c r="M421" s="706"/>
      <c r="N421" s="194" t="s">
        <v>1312</v>
      </c>
      <c r="O421" s="818">
        <f t="shared" si="137"/>
        <v>41125</v>
      </c>
      <c r="P421" s="818">
        <v>41128</v>
      </c>
      <c r="Q421" s="819" t="s">
        <v>1051</v>
      </c>
      <c r="R421" s="312">
        <v>225</v>
      </c>
      <c r="S421" s="850">
        <v>19584</v>
      </c>
      <c r="T421" s="25">
        <f t="shared" si="148"/>
        <v>4406400</v>
      </c>
      <c r="U421" s="460"/>
      <c r="V421" s="820"/>
      <c r="W421" s="850"/>
      <c r="X421" s="850"/>
      <c r="Y421" s="25"/>
    </row>
    <row r="422" spans="1:25">
      <c r="A422" s="804">
        <f t="shared" si="142"/>
        <v>45</v>
      </c>
      <c r="B422" s="305" t="s">
        <v>1123</v>
      </c>
      <c r="C422" s="25">
        <f t="shared" si="145"/>
        <v>3215940</v>
      </c>
      <c r="D422" s="805">
        <f t="shared" si="152"/>
        <v>441810.28055301111</v>
      </c>
      <c r="E422" s="805">
        <f t="shared" si="152"/>
        <v>133416.3027501438</v>
      </c>
      <c r="F422" s="805">
        <f t="shared" si="152"/>
        <v>254246.21349295953</v>
      </c>
      <c r="G422" s="805">
        <f t="shared" si="152"/>
        <v>199827.45031208062</v>
      </c>
      <c r="H422" s="805">
        <f t="shared" si="152"/>
        <v>0</v>
      </c>
      <c r="I422" s="25">
        <f t="shared" si="146"/>
        <v>4245240.247108195</v>
      </c>
      <c r="J422" s="805">
        <v>514</v>
      </c>
      <c r="K422" s="805">
        <f t="shared" si="147"/>
        <v>8259.222270638511</v>
      </c>
      <c r="L422" s="706"/>
      <c r="M422" s="706"/>
      <c r="N422" s="194" t="s">
        <v>1450</v>
      </c>
      <c r="O422" s="818">
        <f t="shared" si="137"/>
        <v>41126</v>
      </c>
      <c r="P422" s="818">
        <v>41129</v>
      </c>
      <c r="Q422" s="819" t="s">
        <v>1052</v>
      </c>
      <c r="R422" s="312">
        <v>310</v>
      </c>
      <c r="S422" s="301">
        <v>10374</v>
      </c>
      <c r="T422" s="25">
        <f t="shared" si="148"/>
        <v>3215940</v>
      </c>
      <c r="U422" s="460"/>
      <c r="V422" s="820"/>
      <c r="W422" s="850"/>
      <c r="X422" s="850"/>
      <c r="Y422" s="25"/>
    </row>
    <row r="423" spans="1:25">
      <c r="A423" s="804">
        <f t="shared" si="142"/>
        <v>46</v>
      </c>
      <c r="B423" s="305" t="s">
        <v>1134</v>
      </c>
      <c r="C423" s="25">
        <f t="shared" si="145"/>
        <v>7805200</v>
      </c>
      <c r="D423" s="805">
        <f t="shared" si="152"/>
        <v>682485.14155465143</v>
      </c>
      <c r="E423" s="805">
        <f t="shared" si="152"/>
        <v>206094.44432609761</v>
      </c>
      <c r="F423" s="805">
        <f t="shared" si="152"/>
        <v>392746.09632959118</v>
      </c>
      <c r="G423" s="805">
        <f t="shared" si="152"/>
        <v>308682.87071554869</v>
      </c>
      <c r="H423" s="805">
        <f t="shared" si="152"/>
        <v>0</v>
      </c>
      <c r="I423" s="25">
        <f t="shared" si="146"/>
        <v>9395208.5529258884</v>
      </c>
      <c r="J423" s="805">
        <v>794</v>
      </c>
      <c r="K423" s="805">
        <f t="shared" si="147"/>
        <v>11832.756363886509</v>
      </c>
      <c r="L423" s="706"/>
      <c r="M423" s="706"/>
      <c r="N423" s="194" t="s">
        <v>1270</v>
      </c>
      <c r="O423" s="818">
        <f t="shared" si="137"/>
        <v>41126</v>
      </c>
      <c r="P423" s="818">
        <v>41129</v>
      </c>
      <c r="Q423" s="819" t="s">
        <v>1052</v>
      </c>
      <c r="R423" s="312">
        <v>400</v>
      </c>
      <c r="S423" s="850">
        <v>19513</v>
      </c>
      <c r="T423" s="25">
        <f t="shared" si="148"/>
        <v>7805200</v>
      </c>
      <c r="U423" s="460"/>
      <c r="V423" s="820"/>
      <c r="W423" s="850"/>
      <c r="X423" s="850"/>
      <c r="Y423" s="25"/>
    </row>
    <row r="424" spans="1:25">
      <c r="A424" s="804">
        <f t="shared" si="142"/>
        <v>47</v>
      </c>
      <c r="B424" s="305" t="s">
        <v>1153</v>
      </c>
      <c r="C424" s="25">
        <f t="shared" si="145"/>
        <v>2584764</v>
      </c>
      <c r="D424" s="805">
        <f t="shared" si="152"/>
        <v>790788.82900538959</v>
      </c>
      <c r="E424" s="805">
        <f t="shared" si="152"/>
        <v>238799.60803527685</v>
      </c>
      <c r="F424" s="805">
        <f t="shared" si="152"/>
        <v>455071.04360607546</v>
      </c>
      <c r="G424" s="805">
        <f t="shared" si="152"/>
        <v>357667.80989710928</v>
      </c>
      <c r="H424" s="805">
        <f t="shared" si="152"/>
        <v>0</v>
      </c>
      <c r="I424" s="25">
        <f t="shared" si="146"/>
        <v>4427091.2905438505</v>
      </c>
      <c r="J424" s="805">
        <v>920</v>
      </c>
      <c r="K424" s="805">
        <f t="shared" si="147"/>
        <v>4812.055750591142</v>
      </c>
      <c r="L424" s="706"/>
      <c r="M424" s="706"/>
      <c r="N424" s="194" t="s">
        <v>1403</v>
      </c>
      <c r="O424" s="818">
        <f t="shared" si="137"/>
        <v>41126</v>
      </c>
      <c r="P424" s="818">
        <v>41129</v>
      </c>
      <c r="Q424" s="819" t="s">
        <v>674</v>
      </c>
      <c r="R424" s="312">
        <v>263</v>
      </c>
      <c r="S424" s="850">
        <v>9828</v>
      </c>
      <c r="T424" s="25">
        <f t="shared" si="148"/>
        <v>2584764</v>
      </c>
      <c r="U424" s="460"/>
      <c r="V424" s="820"/>
      <c r="W424" s="850"/>
      <c r="X424" s="850"/>
      <c r="Y424" s="25"/>
    </row>
    <row r="425" spans="1:25">
      <c r="A425" s="804">
        <f t="shared" si="142"/>
        <v>48</v>
      </c>
      <c r="B425" s="305" t="s">
        <v>1159</v>
      </c>
      <c r="C425" s="25">
        <f t="shared" si="145"/>
        <v>7805350</v>
      </c>
      <c r="D425" s="805">
        <f t="shared" si="152"/>
        <v>880182.3488059988</v>
      </c>
      <c r="E425" s="805">
        <f t="shared" si="152"/>
        <v>265794.34633491683</v>
      </c>
      <c r="F425" s="805">
        <f t="shared" si="152"/>
        <v>506513.85723111004</v>
      </c>
      <c r="G425" s="805">
        <f t="shared" si="152"/>
        <v>398099.82318982598</v>
      </c>
      <c r="H425" s="805">
        <f t="shared" si="152"/>
        <v>0</v>
      </c>
      <c r="I425" s="25">
        <f t="shared" si="146"/>
        <v>9855940.3755618539</v>
      </c>
      <c r="J425" s="805">
        <v>1024</v>
      </c>
      <c r="K425" s="805">
        <f t="shared" si="147"/>
        <v>9624.9417730096229</v>
      </c>
      <c r="L425" s="706"/>
      <c r="M425" s="706"/>
      <c r="N425" s="194" t="s">
        <v>1311</v>
      </c>
      <c r="O425" s="818">
        <f t="shared" si="137"/>
        <v>41133</v>
      </c>
      <c r="P425" s="818">
        <v>41136</v>
      </c>
      <c r="Q425" s="819" t="s">
        <v>1053</v>
      </c>
      <c r="R425" s="312">
        <v>350</v>
      </c>
      <c r="S425" s="850">
        <v>22301</v>
      </c>
      <c r="T425" s="25">
        <f t="shared" si="148"/>
        <v>7805350</v>
      </c>
      <c r="U425" s="460"/>
      <c r="V425" s="820"/>
      <c r="W425" s="850"/>
      <c r="X425" s="850"/>
      <c r="Y425" s="25"/>
    </row>
    <row r="426" spans="1:25">
      <c r="A426" s="804">
        <f t="shared" si="142"/>
        <v>49</v>
      </c>
      <c r="B426" s="305" t="s">
        <v>1147</v>
      </c>
      <c r="C426" s="25">
        <f t="shared" si="145"/>
        <v>3920000</v>
      </c>
      <c r="D426" s="805">
        <f t="shared" si="152"/>
        <v>435793.4090279701</v>
      </c>
      <c r="E426" s="805">
        <f t="shared" si="152"/>
        <v>131599.34921074496</v>
      </c>
      <c r="F426" s="805">
        <f t="shared" si="152"/>
        <v>250783.71642204374</v>
      </c>
      <c r="G426" s="805">
        <f t="shared" si="152"/>
        <v>197106.06480199393</v>
      </c>
      <c r="H426" s="805">
        <f t="shared" si="152"/>
        <v>0</v>
      </c>
      <c r="I426" s="25">
        <f t="shared" si="146"/>
        <v>4935282.5394627526</v>
      </c>
      <c r="J426" s="805">
        <v>507</v>
      </c>
      <c r="K426" s="805">
        <f t="shared" si="147"/>
        <v>9734.2850876977373</v>
      </c>
      <c r="L426" s="706"/>
      <c r="M426" s="706"/>
      <c r="N426" s="194" t="s">
        <v>1308</v>
      </c>
      <c r="O426" s="818">
        <f t="shared" si="137"/>
        <v>41134</v>
      </c>
      <c r="P426" s="818">
        <v>41137</v>
      </c>
      <c r="Q426" s="819" t="s">
        <v>1054</v>
      </c>
      <c r="R426" s="312">
        <v>250</v>
      </c>
      <c r="S426" s="850">
        <v>15680</v>
      </c>
      <c r="T426" s="25">
        <f t="shared" si="148"/>
        <v>3920000</v>
      </c>
      <c r="U426" s="460"/>
      <c r="V426" s="820"/>
      <c r="W426" s="850"/>
      <c r="X426" s="850"/>
      <c r="Y426" s="25"/>
    </row>
    <row r="427" spans="1:25">
      <c r="A427" s="804">
        <f t="shared" si="142"/>
        <v>50</v>
      </c>
      <c r="B427" s="305" t="s">
        <v>1152</v>
      </c>
      <c r="C427" s="25">
        <f t="shared" si="145"/>
        <v>704375</v>
      </c>
      <c r="D427" s="805">
        <f t="shared" si="152"/>
        <v>174489.27422618921</v>
      </c>
      <c r="E427" s="805">
        <f t="shared" si="152"/>
        <v>52691.652642566522</v>
      </c>
      <c r="F427" s="805">
        <f t="shared" si="152"/>
        <v>100412.41505655795</v>
      </c>
      <c r="G427" s="805">
        <f t="shared" si="152"/>
        <v>78920.179792514333</v>
      </c>
      <c r="H427" s="805">
        <f t="shared" si="152"/>
        <v>0</v>
      </c>
      <c r="I427" s="25">
        <f t="shared" si="146"/>
        <v>1110888.521717828</v>
      </c>
      <c r="J427" s="805">
        <v>203</v>
      </c>
      <c r="K427" s="805">
        <f t="shared" si="147"/>
        <v>5472.3572498415169</v>
      </c>
      <c r="L427" s="706"/>
      <c r="M427" s="706"/>
      <c r="N427" s="194" t="s">
        <v>1269</v>
      </c>
      <c r="O427" s="818">
        <f t="shared" si="137"/>
        <v>41134</v>
      </c>
      <c r="P427" s="818">
        <v>41137</v>
      </c>
      <c r="Q427" s="819" t="s">
        <v>1054</v>
      </c>
      <c r="R427" s="312">
        <v>49</v>
      </c>
      <c r="S427" s="850">
        <v>14375</v>
      </c>
      <c r="T427" s="25">
        <f t="shared" si="148"/>
        <v>704375</v>
      </c>
      <c r="U427" s="460"/>
      <c r="V427" s="820"/>
      <c r="W427" s="850"/>
      <c r="X427" s="850"/>
      <c r="Y427" s="25"/>
    </row>
    <row r="428" spans="1:25">
      <c r="A428" s="804">
        <f t="shared" si="142"/>
        <v>51</v>
      </c>
      <c r="B428" s="305" t="s">
        <v>1055</v>
      </c>
      <c r="C428" s="25">
        <f t="shared" si="145"/>
        <v>12440350</v>
      </c>
      <c r="D428" s="805">
        <f t="shared" ref="D428:H437" si="153">IF($J$452&lt;&gt;0,D$452/$J$452*$J428,0)</f>
        <v>3354835.6517478647</v>
      </c>
      <c r="E428" s="805">
        <f t="shared" si="153"/>
        <v>1013081.3806105277</v>
      </c>
      <c r="F428" s="805">
        <f t="shared" si="153"/>
        <v>1930589.4382549047</v>
      </c>
      <c r="G428" s="805">
        <f t="shared" si="153"/>
        <v>1517366.8065526278</v>
      </c>
      <c r="H428" s="805">
        <f t="shared" si="153"/>
        <v>0</v>
      </c>
      <c r="I428" s="25">
        <f t="shared" si="146"/>
        <v>20256223.277165923</v>
      </c>
      <c r="J428" s="805">
        <v>3903</v>
      </c>
      <c r="K428" s="805">
        <f t="shared" si="147"/>
        <v>5189.9111650437926</v>
      </c>
      <c r="L428" s="706"/>
      <c r="M428" s="706"/>
      <c r="N428" s="191" t="s">
        <v>1375</v>
      </c>
      <c r="O428" s="818">
        <f t="shared" si="137"/>
        <v>41134</v>
      </c>
      <c r="P428" s="818">
        <v>41137</v>
      </c>
      <c r="Q428" s="819" t="s">
        <v>1056</v>
      </c>
      <c r="R428" s="312">
        <v>650</v>
      </c>
      <c r="S428" s="850">
        <v>19139</v>
      </c>
      <c r="T428" s="25">
        <f t="shared" si="148"/>
        <v>12440350</v>
      </c>
      <c r="U428" s="460"/>
      <c r="V428" s="820"/>
      <c r="W428" s="850"/>
      <c r="X428" s="850"/>
      <c r="Y428" s="25"/>
    </row>
    <row r="429" spans="1:25">
      <c r="A429" s="804">
        <f t="shared" si="142"/>
        <v>52</v>
      </c>
      <c r="B429" s="305" t="s">
        <v>1057</v>
      </c>
      <c r="C429" s="25">
        <f t="shared" si="145"/>
        <v>11805990</v>
      </c>
      <c r="D429" s="805">
        <f t="shared" si="153"/>
        <v>2587254.7557676332</v>
      </c>
      <c r="E429" s="805">
        <f t="shared" si="153"/>
        <v>781290.02194150363</v>
      </c>
      <c r="F429" s="805">
        <f t="shared" si="153"/>
        <v>1488873.7404937902</v>
      </c>
      <c r="G429" s="805">
        <f t="shared" si="153"/>
        <v>1170195.7693372814</v>
      </c>
      <c r="H429" s="805">
        <f t="shared" si="153"/>
        <v>0</v>
      </c>
      <c r="I429" s="25">
        <f t="shared" si="146"/>
        <v>17833604.287540209</v>
      </c>
      <c r="J429" s="805">
        <v>3010</v>
      </c>
      <c r="K429" s="805">
        <f t="shared" si="147"/>
        <v>5924.7854775881087</v>
      </c>
      <c r="L429" s="706"/>
      <c r="M429" s="706"/>
      <c r="N429" s="194" t="s">
        <v>1291</v>
      </c>
      <c r="O429" s="818">
        <f t="shared" si="137"/>
        <v>41134</v>
      </c>
      <c r="P429" s="818">
        <v>41137</v>
      </c>
      <c r="Q429" s="819" t="s">
        <v>1056</v>
      </c>
      <c r="R429" s="8">
        <v>510</v>
      </c>
      <c r="S429" s="301">
        <v>23149</v>
      </c>
      <c r="T429" s="25">
        <f t="shared" si="148"/>
        <v>11805990</v>
      </c>
      <c r="U429" s="460"/>
      <c r="V429" s="820"/>
      <c r="W429" s="850"/>
      <c r="X429" s="850"/>
      <c r="Y429" s="25"/>
    </row>
    <row r="430" spans="1:25">
      <c r="A430" s="804">
        <f t="shared" si="142"/>
        <v>53</v>
      </c>
      <c r="B430" s="305" t="s">
        <v>1058</v>
      </c>
      <c r="C430" s="25">
        <f t="shared" si="145"/>
        <v>1183116</v>
      </c>
      <c r="D430" s="805">
        <f t="shared" si="153"/>
        <v>266461.45325181604</v>
      </c>
      <c r="E430" s="805">
        <f t="shared" si="153"/>
        <v>80465.085316234588</v>
      </c>
      <c r="F430" s="805">
        <f t="shared" si="153"/>
        <v>153339.15599769933</v>
      </c>
      <c r="G430" s="805">
        <f t="shared" si="153"/>
        <v>120518.50116098247</v>
      </c>
      <c r="H430" s="805">
        <f t="shared" si="153"/>
        <v>0</v>
      </c>
      <c r="I430" s="25">
        <f t="shared" si="146"/>
        <v>1803900.1957267325</v>
      </c>
      <c r="J430" s="805">
        <v>310</v>
      </c>
      <c r="K430" s="805">
        <f t="shared" si="147"/>
        <v>5819.0328894410723</v>
      </c>
      <c r="L430" s="706"/>
      <c r="M430" s="706"/>
      <c r="N430" s="194" t="s">
        <v>1277</v>
      </c>
      <c r="O430" s="818">
        <f t="shared" si="137"/>
        <v>41134</v>
      </c>
      <c r="P430" s="818">
        <v>41137</v>
      </c>
      <c r="Q430" s="819" t="s">
        <v>1056</v>
      </c>
      <c r="R430" s="312">
        <v>66</v>
      </c>
      <c r="S430" s="850">
        <v>17926</v>
      </c>
      <c r="T430" s="25">
        <f t="shared" si="148"/>
        <v>1183116</v>
      </c>
      <c r="U430" s="460"/>
      <c r="V430" s="820"/>
      <c r="W430" s="850"/>
      <c r="X430" s="850"/>
      <c r="Y430" s="25"/>
    </row>
    <row r="431" spans="1:25">
      <c r="A431" s="804">
        <f t="shared" si="142"/>
        <v>54</v>
      </c>
      <c r="B431" s="305" t="s">
        <v>1059</v>
      </c>
      <c r="C431" s="25">
        <f t="shared" ref="C431:C450" si="154">T431</f>
        <v>865300</v>
      </c>
      <c r="D431" s="805">
        <f t="shared" si="153"/>
        <v>216607.37490147626</v>
      </c>
      <c r="E431" s="805">
        <f t="shared" si="153"/>
        <v>65410.327418358436</v>
      </c>
      <c r="F431" s="805">
        <f t="shared" si="153"/>
        <v>124649.89455296849</v>
      </c>
      <c r="G431" s="805">
        <f t="shared" si="153"/>
        <v>97969.878363121243</v>
      </c>
      <c r="H431" s="805">
        <f t="shared" si="153"/>
        <v>0</v>
      </c>
      <c r="I431" s="25">
        <f t="shared" ref="I431:I450" si="155">SUM(C431:H431)</f>
        <v>1369937.4752359246</v>
      </c>
      <c r="J431" s="805">
        <v>252</v>
      </c>
      <c r="K431" s="805">
        <f t="shared" ref="K431:K450" si="156">IF(J431&lt;&gt;"",I431/J431,"")</f>
        <v>5436.2598223647801</v>
      </c>
      <c r="L431" s="706"/>
      <c r="M431" s="706"/>
      <c r="N431" s="194" t="s">
        <v>1267</v>
      </c>
      <c r="O431" s="818">
        <f t="shared" si="137"/>
        <v>41134</v>
      </c>
      <c r="P431" s="818">
        <v>41137</v>
      </c>
      <c r="Q431" s="819" t="s">
        <v>1056</v>
      </c>
      <c r="R431" s="312">
        <v>50</v>
      </c>
      <c r="S431" s="850">
        <v>17306</v>
      </c>
      <c r="T431" s="25">
        <f t="shared" ref="T431:T450" si="157">ROUND(R431*S431,0)</f>
        <v>865300</v>
      </c>
      <c r="U431" s="460"/>
      <c r="V431" s="820"/>
      <c r="W431" s="850"/>
      <c r="X431" s="850"/>
      <c r="Y431" s="25"/>
    </row>
    <row r="432" spans="1:25">
      <c r="A432" s="804">
        <f t="shared" si="142"/>
        <v>55</v>
      </c>
      <c r="B432" s="305" t="s">
        <v>1116</v>
      </c>
      <c r="C432" s="25">
        <f t="shared" si="154"/>
        <v>35186480</v>
      </c>
      <c r="D432" s="805">
        <f t="shared" si="153"/>
        <v>2630232.4095179262</v>
      </c>
      <c r="E432" s="805">
        <f t="shared" si="153"/>
        <v>794268.26150863816</v>
      </c>
      <c r="F432" s="805">
        <f t="shared" si="153"/>
        <v>1513605.8624289031</v>
      </c>
      <c r="G432" s="805">
        <f t="shared" si="153"/>
        <v>1189634.2372664721</v>
      </c>
      <c r="H432" s="805">
        <f t="shared" si="153"/>
        <v>0</v>
      </c>
      <c r="I432" s="25">
        <f t="shared" si="155"/>
        <v>41314220.770721942</v>
      </c>
      <c r="J432" s="805">
        <v>3060</v>
      </c>
      <c r="K432" s="805">
        <f t="shared" si="156"/>
        <v>13501.379336837235</v>
      </c>
      <c r="L432" s="706"/>
      <c r="M432" s="706"/>
      <c r="N432" s="194" t="s">
        <v>1291</v>
      </c>
      <c r="O432" s="818">
        <f t="shared" si="137"/>
        <v>41147</v>
      </c>
      <c r="P432" s="818">
        <v>41150</v>
      </c>
      <c r="Q432" s="819" t="s">
        <v>1060</v>
      </c>
      <c r="R432" s="312">
        <v>1520</v>
      </c>
      <c r="S432" s="850">
        <v>23149</v>
      </c>
      <c r="T432" s="25">
        <f t="shared" si="157"/>
        <v>35186480</v>
      </c>
      <c r="U432" s="460"/>
      <c r="V432" s="820"/>
      <c r="W432" s="850"/>
      <c r="X432" s="850"/>
      <c r="Y432" s="25"/>
    </row>
    <row r="433" spans="1:25">
      <c r="A433" s="804">
        <f t="shared" si="142"/>
        <v>56</v>
      </c>
      <c r="B433" s="305" t="s">
        <v>1151</v>
      </c>
      <c r="C433" s="25">
        <f t="shared" si="154"/>
        <v>4043020</v>
      </c>
      <c r="D433" s="805">
        <f t="shared" si="153"/>
        <v>260444.58172677504</v>
      </c>
      <c r="E433" s="805">
        <f t="shared" si="153"/>
        <v>78648.13177683574</v>
      </c>
      <c r="F433" s="805">
        <f t="shared" si="153"/>
        <v>149876.65892678354</v>
      </c>
      <c r="G433" s="805">
        <f t="shared" si="153"/>
        <v>117797.11565089578</v>
      </c>
      <c r="H433" s="805">
        <f t="shared" si="153"/>
        <v>0</v>
      </c>
      <c r="I433" s="25">
        <f t="shared" si="155"/>
        <v>4649786.4880812895</v>
      </c>
      <c r="J433" s="805">
        <v>303</v>
      </c>
      <c r="K433" s="805">
        <f t="shared" si="156"/>
        <v>15345.829993667621</v>
      </c>
      <c r="L433" s="706"/>
      <c r="M433" s="706"/>
      <c r="N433" s="194" t="s">
        <v>1445</v>
      </c>
      <c r="O433" s="818">
        <f t="shared" si="137"/>
        <v>41147</v>
      </c>
      <c r="P433" s="818">
        <v>41150</v>
      </c>
      <c r="Q433" s="819" t="s">
        <v>432</v>
      </c>
      <c r="R433" s="312">
        <v>310</v>
      </c>
      <c r="S433" s="850">
        <v>13042</v>
      </c>
      <c r="T433" s="25">
        <f t="shared" si="157"/>
        <v>4043020</v>
      </c>
      <c r="U433" s="460"/>
      <c r="V433" s="820"/>
      <c r="W433" s="850"/>
      <c r="X433" s="850"/>
      <c r="Y433" s="25"/>
    </row>
    <row r="434" spans="1:25">
      <c r="A434" s="804">
        <f t="shared" si="142"/>
        <v>57</v>
      </c>
      <c r="B434" s="305" t="s">
        <v>1150</v>
      </c>
      <c r="C434" s="25">
        <f t="shared" si="154"/>
        <v>3723200</v>
      </c>
      <c r="D434" s="805">
        <f t="shared" si="153"/>
        <v>260444.58172677504</v>
      </c>
      <c r="E434" s="805">
        <f t="shared" si="153"/>
        <v>78648.13177683574</v>
      </c>
      <c r="F434" s="805">
        <f t="shared" si="153"/>
        <v>149876.65892678354</v>
      </c>
      <c r="G434" s="805">
        <f t="shared" si="153"/>
        <v>117797.11565089578</v>
      </c>
      <c r="H434" s="805">
        <f t="shared" si="153"/>
        <v>0</v>
      </c>
      <c r="I434" s="25">
        <f t="shared" si="155"/>
        <v>4329966.4880812904</v>
      </c>
      <c r="J434" s="805">
        <v>303</v>
      </c>
      <c r="K434" s="805">
        <f t="shared" si="156"/>
        <v>14290.318442512509</v>
      </c>
      <c r="L434" s="706"/>
      <c r="M434" s="706"/>
      <c r="N434" s="194" t="s">
        <v>1265</v>
      </c>
      <c r="O434" s="818">
        <f t="shared" si="137"/>
        <v>41147</v>
      </c>
      <c r="P434" s="818">
        <v>41150</v>
      </c>
      <c r="Q434" s="819" t="s">
        <v>432</v>
      </c>
      <c r="R434" s="312">
        <v>320</v>
      </c>
      <c r="S434" s="850">
        <v>11635</v>
      </c>
      <c r="T434" s="25">
        <f t="shared" si="157"/>
        <v>3723200</v>
      </c>
      <c r="U434" s="460"/>
      <c r="V434" s="820"/>
      <c r="W434" s="850"/>
      <c r="X434" s="850"/>
      <c r="Y434" s="25"/>
    </row>
    <row r="435" spans="1:25">
      <c r="A435" s="804">
        <f t="shared" si="142"/>
        <v>58</v>
      </c>
      <c r="B435" s="305" t="s">
        <v>1127</v>
      </c>
      <c r="C435" s="25">
        <f t="shared" si="154"/>
        <v>5453435</v>
      </c>
      <c r="D435" s="805">
        <f t="shared" si="153"/>
        <v>911126.25950620975</v>
      </c>
      <c r="E435" s="805">
        <f t="shared" si="153"/>
        <v>275138.67882325372</v>
      </c>
      <c r="F435" s="805">
        <f t="shared" si="153"/>
        <v>524320.98502439121</v>
      </c>
      <c r="G435" s="805">
        <f t="shared" si="153"/>
        <v>412095.52009884332</v>
      </c>
      <c r="H435" s="805">
        <f t="shared" si="153"/>
        <v>0</v>
      </c>
      <c r="I435" s="25">
        <f t="shared" si="155"/>
        <v>7576116.4434526982</v>
      </c>
      <c r="J435" s="805">
        <v>1060</v>
      </c>
      <c r="K435" s="805">
        <f t="shared" si="156"/>
        <v>7147.2796636346211</v>
      </c>
      <c r="L435" s="706"/>
      <c r="M435" s="706"/>
      <c r="N435" s="194" t="s">
        <v>1334</v>
      </c>
      <c r="O435" s="818">
        <f t="shared" si="137"/>
        <v>41150</v>
      </c>
      <c r="P435" s="818">
        <v>41153</v>
      </c>
      <c r="Q435" s="819" t="s">
        <v>1061</v>
      </c>
      <c r="R435" s="312">
        <f>J435/4</f>
        <v>265</v>
      </c>
      <c r="S435" s="850">
        <v>20579</v>
      </c>
      <c r="T435" s="25">
        <f t="shared" si="157"/>
        <v>5453435</v>
      </c>
      <c r="U435" s="460"/>
      <c r="V435" s="820"/>
      <c r="W435" s="850"/>
      <c r="X435" s="850"/>
      <c r="Y435" s="25"/>
    </row>
    <row r="436" spans="1:25">
      <c r="A436" s="804">
        <f t="shared" si="142"/>
        <v>59</v>
      </c>
      <c r="B436" s="305" t="s">
        <v>1123</v>
      </c>
      <c r="C436" s="25">
        <f t="shared" si="154"/>
        <v>5684280</v>
      </c>
      <c r="D436" s="805">
        <f t="shared" si="153"/>
        <v>876744.13650597539</v>
      </c>
      <c r="E436" s="805">
        <f t="shared" si="153"/>
        <v>264756.08716954605</v>
      </c>
      <c r="F436" s="805">
        <f t="shared" si="153"/>
        <v>504535.28747630102</v>
      </c>
      <c r="G436" s="805">
        <f t="shared" si="153"/>
        <v>396544.74575549073</v>
      </c>
      <c r="H436" s="805">
        <f t="shared" si="153"/>
        <v>0</v>
      </c>
      <c r="I436" s="25">
        <f t="shared" si="155"/>
        <v>7726860.2569073131</v>
      </c>
      <c r="J436" s="805">
        <v>1020</v>
      </c>
      <c r="K436" s="805">
        <f t="shared" si="156"/>
        <v>7575.3531930463851</v>
      </c>
      <c r="L436" s="706"/>
      <c r="M436" s="706"/>
      <c r="N436" s="194" t="s">
        <v>1326</v>
      </c>
      <c r="O436" s="818">
        <f t="shared" si="137"/>
        <v>41155</v>
      </c>
      <c r="P436" s="818">
        <v>41158</v>
      </c>
      <c r="Q436" s="819" t="s">
        <v>1062</v>
      </c>
      <c r="R436" s="312">
        <v>268</v>
      </c>
      <c r="S436" s="850">
        <v>21210</v>
      </c>
      <c r="T436" s="25">
        <f t="shared" si="157"/>
        <v>5684280</v>
      </c>
      <c r="U436" s="460"/>
      <c r="V436" s="820"/>
      <c r="W436" s="850"/>
      <c r="X436" s="850"/>
      <c r="Y436" s="25"/>
    </row>
    <row r="437" spans="1:25">
      <c r="A437" s="804">
        <f t="shared" si="142"/>
        <v>60</v>
      </c>
      <c r="B437" s="305" t="s">
        <v>1149</v>
      </c>
      <c r="C437" s="25">
        <f t="shared" si="154"/>
        <v>3773952</v>
      </c>
      <c r="D437" s="805">
        <f t="shared" si="153"/>
        <v>92831.732100632682</v>
      </c>
      <c r="E437" s="805">
        <f t="shared" si="153"/>
        <v>28032.997465010758</v>
      </c>
      <c r="F437" s="805">
        <f t="shared" si="153"/>
        <v>53421.383379843639</v>
      </c>
      <c r="G437" s="805">
        <f t="shared" si="153"/>
        <v>41987.09072705196</v>
      </c>
      <c r="H437" s="805">
        <f t="shared" si="153"/>
        <v>0</v>
      </c>
      <c r="I437" s="25">
        <f t="shared" si="155"/>
        <v>3990225.203672539</v>
      </c>
      <c r="J437" s="805">
        <v>108</v>
      </c>
      <c r="K437" s="805">
        <f t="shared" si="156"/>
        <v>36946.529663634617</v>
      </c>
      <c r="L437" s="706"/>
      <c r="M437" s="706"/>
      <c r="N437" s="194" t="s">
        <v>1348</v>
      </c>
      <c r="O437" s="818">
        <f t="shared" si="137"/>
        <v>41159</v>
      </c>
      <c r="P437" s="818">
        <v>41162</v>
      </c>
      <c r="Q437" s="819" t="s">
        <v>1063</v>
      </c>
      <c r="R437" s="312">
        <f>J437</f>
        <v>108</v>
      </c>
      <c r="S437" s="850">
        <v>34944</v>
      </c>
      <c r="T437" s="25">
        <f t="shared" si="157"/>
        <v>3773952</v>
      </c>
      <c r="U437" s="460"/>
      <c r="V437" s="820"/>
      <c r="W437" s="850"/>
      <c r="X437" s="850"/>
      <c r="Y437" s="25"/>
    </row>
    <row r="438" spans="1:25">
      <c r="A438" s="804">
        <f t="shared" si="142"/>
        <v>61</v>
      </c>
      <c r="B438" s="305" t="s">
        <v>1148</v>
      </c>
      <c r="C438" s="25">
        <f t="shared" si="154"/>
        <v>1900080</v>
      </c>
      <c r="D438" s="805">
        <f t="shared" ref="D438:H450" si="158">IF($J$452&lt;&gt;0,D$452/$J$452*$J438,0)</f>
        <v>54151.843725369064</v>
      </c>
      <c r="E438" s="805">
        <f t="shared" si="158"/>
        <v>16352.581854589609</v>
      </c>
      <c r="F438" s="805">
        <f t="shared" si="158"/>
        <v>31162.473638242122</v>
      </c>
      <c r="G438" s="805">
        <f t="shared" si="158"/>
        <v>24492.469590780311</v>
      </c>
      <c r="H438" s="805">
        <f t="shared" si="158"/>
        <v>0</v>
      </c>
      <c r="I438" s="25">
        <f t="shared" si="155"/>
        <v>2026239.368808981</v>
      </c>
      <c r="J438" s="805">
        <v>63</v>
      </c>
      <c r="K438" s="805">
        <f t="shared" si="156"/>
        <v>32162.529663634621</v>
      </c>
      <c r="L438" s="706"/>
      <c r="M438" s="706"/>
      <c r="N438" s="194" t="s">
        <v>1313</v>
      </c>
      <c r="O438" s="818">
        <f t="shared" si="137"/>
        <v>41159</v>
      </c>
      <c r="P438" s="818">
        <v>41162</v>
      </c>
      <c r="Q438" s="819" t="s">
        <v>1063</v>
      </c>
      <c r="R438" s="312">
        <v>65</v>
      </c>
      <c r="S438" s="850">
        <v>29232</v>
      </c>
      <c r="T438" s="25">
        <f t="shared" si="157"/>
        <v>1900080</v>
      </c>
      <c r="U438" s="460"/>
      <c r="V438" s="820"/>
      <c r="W438" s="850"/>
      <c r="X438" s="850"/>
      <c r="Y438" s="25"/>
    </row>
    <row r="439" spans="1:25">
      <c r="A439" s="804">
        <f t="shared" si="142"/>
        <v>62</v>
      </c>
      <c r="B439" s="305" t="s">
        <v>1130</v>
      </c>
      <c r="C439" s="25">
        <f t="shared" si="154"/>
        <v>6350500</v>
      </c>
      <c r="D439" s="805">
        <f t="shared" si="158"/>
        <v>507136.31425345637</v>
      </c>
      <c r="E439" s="805">
        <f t="shared" si="158"/>
        <v>153143.2268921884</v>
      </c>
      <c r="F439" s="805">
        <f t="shared" si="158"/>
        <v>291839.03883433098</v>
      </c>
      <c r="G439" s="805">
        <f t="shared" si="158"/>
        <v>229373.92156445052</v>
      </c>
      <c r="H439" s="805">
        <f t="shared" si="158"/>
        <v>0</v>
      </c>
      <c r="I439" s="25">
        <f t="shared" si="155"/>
        <v>7531992.5015444253</v>
      </c>
      <c r="J439" s="805">
        <v>590</v>
      </c>
      <c r="K439" s="805">
        <f t="shared" si="156"/>
        <v>12766.088985668517</v>
      </c>
      <c r="L439" s="706"/>
      <c r="M439" s="706"/>
      <c r="N439" s="194" t="s">
        <v>1298</v>
      </c>
      <c r="O439" s="818">
        <f t="shared" si="137"/>
        <v>41159</v>
      </c>
      <c r="P439" s="818">
        <v>41162</v>
      </c>
      <c r="Q439" s="819" t="s">
        <v>433</v>
      </c>
      <c r="R439" s="312">
        <v>350</v>
      </c>
      <c r="S439" s="850">
        <v>18144.285714285714</v>
      </c>
      <c r="T439" s="25">
        <f t="shared" si="157"/>
        <v>6350500</v>
      </c>
      <c r="U439" s="460"/>
      <c r="V439" s="820"/>
      <c r="W439" s="850"/>
      <c r="X439" s="850"/>
      <c r="Y439" s="25"/>
    </row>
    <row r="440" spans="1:25">
      <c r="A440" s="804">
        <f t="shared" si="142"/>
        <v>63</v>
      </c>
      <c r="B440" s="305" t="s">
        <v>1131</v>
      </c>
      <c r="C440" s="25">
        <f t="shared" si="154"/>
        <v>1446300</v>
      </c>
      <c r="D440" s="805">
        <f t="shared" si="158"/>
        <v>171051.06192616577</v>
      </c>
      <c r="E440" s="805">
        <f t="shared" si="158"/>
        <v>51653.39347719575</v>
      </c>
      <c r="F440" s="805">
        <f t="shared" si="158"/>
        <v>98433.845301748923</v>
      </c>
      <c r="G440" s="805">
        <f t="shared" si="158"/>
        <v>77365.10235817908</v>
      </c>
      <c r="H440" s="805">
        <f t="shared" si="158"/>
        <v>0</v>
      </c>
      <c r="I440" s="25">
        <f t="shared" si="155"/>
        <v>1844803.4030632896</v>
      </c>
      <c r="J440" s="805">
        <v>199</v>
      </c>
      <c r="K440" s="805">
        <f t="shared" si="156"/>
        <v>9270.3688596145203</v>
      </c>
      <c r="L440" s="706"/>
      <c r="M440" s="706"/>
      <c r="N440" s="194" t="s">
        <v>1299</v>
      </c>
      <c r="O440" s="818">
        <f t="shared" si="137"/>
        <v>41159</v>
      </c>
      <c r="P440" s="818">
        <v>41162</v>
      </c>
      <c r="Q440" s="819" t="s">
        <v>433</v>
      </c>
      <c r="R440" s="312">
        <v>100</v>
      </c>
      <c r="S440" s="850">
        <v>14463</v>
      </c>
      <c r="T440" s="25">
        <f t="shared" si="157"/>
        <v>1446300</v>
      </c>
      <c r="U440" s="460"/>
      <c r="V440" s="820"/>
      <c r="W440" s="850"/>
      <c r="X440" s="850"/>
      <c r="Y440" s="25"/>
    </row>
    <row r="441" spans="1:25">
      <c r="A441" s="804">
        <f t="shared" si="142"/>
        <v>64</v>
      </c>
      <c r="B441" s="305" t="s">
        <v>1744</v>
      </c>
      <c r="C441" s="25">
        <f t="shared" si="154"/>
        <v>2988600</v>
      </c>
      <c r="D441" s="805">
        <f t="shared" si="158"/>
        <v>260444.58172677504</v>
      </c>
      <c r="E441" s="805">
        <f t="shared" si="158"/>
        <v>78648.13177683574</v>
      </c>
      <c r="F441" s="805">
        <f t="shared" si="158"/>
        <v>149876.65892678354</v>
      </c>
      <c r="G441" s="805">
        <f t="shared" si="158"/>
        <v>117797.11565089578</v>
      </c>
      <c r="H441" s="805">
        <f t="shared" si="158"/>
        <v>0</v>
      </c>
      <c r="I441" s="25">
        <f t="shared" si="155"/>
        <v>3595366.4880812904</v>
      </c>
      <c r="J441" s="805">
        <v>303</v>
      </c>
      <c r="K441" s="805">
        <f t="shared" si="156"/>
        <v>11865.896000268285</v>
      </c>
      <c r="L441" s="706"/>
      <c r="M441" s="706"/>
      <c r="N441" s="194" t="s">
        <v>1314</v>
      </c>
      <c r="O441" s="818">
        <f t="shared" si="137"/>
        <v>41159</v>
      </c>
      <c r="P441" s="818">
        <v>41162</v>
      </c>
      <c r="Q441" s="819" t="s">
        <v>433</v>
      </c>
      <c r="R441" s="312">
        <v>150</v>
      </c>
      <c r="S441" s="850">
        <v>19924</v>
      </c>
      <c r="T441" s="25">
        <f t="shared" si="157"/>
        <v>2988600</v>
      </c>
      <c r="U441" s="460"/>
      <c r="V441" s="820"/>
      <c r="W441" s="850"/>
      <c r="X441" s="850"/>
      <c r="Y441" s="25"/>
    </row>
    <row r="442" spans="1:25">
      <c r="A442" s="804">
        <f t="shared" si="142"/>
        <v>65</v>
      </c>
      <c r="B442" s="305" t="s">
        <v>1064</v>
      </c>
      <c r="C442" s="25">
        <f t="shared" si="154"/>
        <v>418660</v>
      </c>
      <c r="D442" s="805">
        <f t="shared" si="158"/>
        <v>85955.307500585826</v>
      </c>
      <c r="E442" s="805">
        <f t="shared" si="158"/>
        <v>25956.479134269222</v>
      </c>
      <c r="F442" s="805">
        <f t="shared" si="158"/>
        <v>49464.243870225589</v>
      </c>
      <c r="G442" s="805">
        <f t="shared" si="158"/>
        <v>38876.935858381446</v>
      </c>
      <c r="H442" s="805">
        <f t="shared" si="158"/>
        <v>0</v>
      </c>
      <c r="I442" s="25">
        <f t="shared" si="155"/>
        <v>618912.96636346204</v>
      </c>
      <c r="J442" s="805">
        <v>100</v>
      </c>
      <c r="K442" s="805">
        <f t="shared" si="156"/>
        <v>6189.1296636346206</v>
      </c>
      <c r="L442" s="706"/>
      <c r="M442" s="706"/>
      <c r="N442" s="194" t="s">
        <v>1276</v>
      </c>
      <c r="O442" s="818">
        <f t="shared" ref="O442:O450" si="159">P442-3</f>
        <v>41159</v>
      </c>
      <c r="P442" s="818">
        <v>41162</v>
      </c>
      <c r="Q442" s="819" t="s">
        <v>1065</v>
      </c>
      <c r="R442" s="312">
        <v>20</v>
      </c>
      <c r="S442" s="850">
        <v>20933</v>
      </c>
      <c r="T442" s="25">
        <f t="shared" si="157"/>
        <v>418660</v>
      </c>
      <c r="U442" s="460"/>
      <c r="V442" s="820"/>
      <c r="W442" s="850"/>
      <c r="X442" s="850"/>
      <c r="Y442" s="25"/>
    </row>
    <row r="443" spans="1:25">
      <c r="A443" s="804">
        <f t="shared" si="142"/>
        <v>66</v>
      </c>
      <c r="B443" s="305" t="s">
        <v>1231</v>
      </c>
      <c r="C443" s="25">
        <f t="shared" si="154"/>
        <v>630000</v>
      </c>
      <c r="D443" s="805">
        <f t="shared" si="158"/>
        <v>195978.10110133566</v>
      </c>
      <c r="E443" s="805">
        <f t="shared" si="158"/>
        <v>59180.772426133823</v>
      </c>
      <c r="F443" s="805">
        <f t="shared" si="158"/>
        <v>112778.47602411435</v>
      </c>
      <c r="G443" s="805">
        <f t="shared" si="158"/>
        <v>88639.413757109694</v>
      </c>
      <c r="H443" s="805">
        <f t="shared" si="158"/>
        <v>0</v>
      </c>
      <c r="I443" s="25">
        <f t="shared" si="155"/>
        <v>1086576.7633086937</v>
      </c>
      <c r="J443" s="805">
        <v>228</v>
      </c>
      <c r="K443" s="805">
        <f t="shared" si="156"/>
        <v>4765.6875583714636</v>
      </c>
      <c r="L443" s="706"/>
      <c r="M443" s="706"/>
      <c r="N443" s="194" t="s">
        <v>1420</v>
      </c>
      <c r="O443" s="818">
        <f t="shared" si="159"/>
        <v>41159</v>
      </c>
      <c r="P443" s="818">
        <v>41162</v>
      </c>
      <c r="Q443" s="819" t="s">
        <v>1065</v>
      </c>
      <c r="R443" s="312">
        <v>45</v>
      </c>
      <c r="S443" s="850">
        <v>14000</v>
      </c>
      <c r="T443" s="25">
        <f t="shared" si="157"/>
        <v>630000</v>
      </c>
      <c r="U443" s="460"/>
      <c r="V443" s="820"/>
      <c r="W443" s="850"/>
      <c r="X443" s="850"/>
      <c r="Y443" s="25"/>
    </row>
    <row r="444" spans="1:25">
      <c r="A444" s="804">
        <f t="shared" ref="A444:A450" si="160">IF(B444&lt;&gt;"",A443+1,"")</f>
        <v>67</v>
      </c>
      <c r="B444" s="305" t="s">
        <v>1231</v>
      </c>
      <c r="C444" s="25">
        <f t="shared" si="154"/>
        <v>2170000</v>
      </c>
      <c r="D444" s="805">
        <f t="shared" si="158"/>
        <v>694518.88460473344</v>
      </c>
      <c r="E444" s="805">
        <f t="shared" si="158"/>
        <v>209728.35140489531</v>
      </c>
      <c r="F444" s="805">
        <f t="shared" si="158"/>
        <v>399671.09047142277</v>
      </c>
      <c r="G444" s="805">
        <f t="shared" si="158"/>
        <v>314125.64173572208</v>
      </c>
      <c r="H444" s="805">
        <f t="shared" si="158"/>
        <v>0</v>
      </c>
      <c r="I444" s="25">
        <f t="shared" si="155"/>
        <v>3788043.9682167731</v>
      </c>
      <c r="J444" s="805">
        <v>808</v>
      </c>
      <c r="K444" s="805">
        <f t="shared" si="156"/>
        <v>4688.1732279910557</v>
      </c>
      <c r="L444" s="706"/>
      <c r="M444" s="706"/>
      <c r="N444" s="194" t="s">
        <v>1420</v>
      </c>
      <c r="O444" s="818">
        <f t="shared" si="159"/>
        <v>41160</v>
      </c>
      <c r="P444" s="818">
        <v>41163</v>
      </c>
      <c r="Q444" s="819" t="s">
        <v>1066</v>
      </c>
      <c r="R444" s="312">
        <v>155</v>
      </c>
      <c r="S444" s="850">
        <v>14000</v>
      </c>
      <c r="T444" s="25">
        <f t="shared" si="157"/>
        <v>2170000</v>
      </c>
      <c r="U444" s="460"/>
      <c r="V444" s="820"/>
      <c r="W444" s="850"/>
      <c r="X444" s="850"/>
      <c r="Y444" s="25"/>
    </row>
    <row r="445" spans="1:25">
      <c r="A445" s="804">
        <f t="shared" si="160"/>
        <v>68</v>
      </c>
      <c r="B445" s="305" t="s">
        <v>1232</v>
      </c>
      <c r="C445" s="25">
        <f t="shared" si="154"/>
        <v>962918</v>
      </c>
      <c r="D445" s="805">
        <f t="shared" si="158"/>
        <v>179646.59267622436</v>
      </c>
      <c r="E445" s="805">
        <f t="shared" si="158"/>
        <v>54249.041390622675</v>
      </c>
      <c r="F445" s="805">
        <f t="shared" si="158"/>
        <v>103380.26968877148</v>
      </c>
      <c r="G445" s="805">
        <f t="shared" si="158"/>
        <v>81252.795944017213</v>
      </c>
      <c r="H445" s="805">
        <f t="shared" si="158"/>
        <v>0</v>
      </c>
      <c r="I445" s="25">
        <f t="shared" si="155"/>
        <v>1381446.6996996359</v>
      </c>
      <c r="J445" s="805">
        <v>209</v>
      </c>
      <c r="K445" s="805">
        <f t="shared" si="156"/>
        <v>6609.7928215293578</v>
      </c>
      <c r="L445" s="706"/>
      <c r="M445" s="706"/>
      <c r="N445" s="194" t="s">
        <v>1276</v>
      </c>
      <c r="O445" s="818">
        <f t="shared" si="159"/>
        <v>41160</v>
      </c>
      <c r="P445" s="818">
        <v>41163</v>
      </c>
      <c r="Q445" s="819" t="s">
        <v>1066</v>
      </c>
      <c r="R445" s="312">
        <v>46</v>
      </c>
      <c r="S445" s="850">
        <v>20933</v>
      </c>
      <c r="T445" s="25">
        <f t="shared" si="157"/>
        <v>962918</v>
      </c>
      <c r="U445" s="460"/>
      <c r="V445" s="820"/>
      <c r="W445" s="850"/>
      <c r="X445" s="850"/>
      <c r="Y445" s="25"/>
    </row>
    <row r="446" spans="1:25">
      <c r="A446" s="804">
        <f t="shared" si="160"/>
        <v>69</v>
      </c>
      <c r="B446" s="305" t="s">
        <v>1233</v>
      </c>
      <c r="C446" s="25">
        <f t="shared" si="154"/>
        <v>255528</v>
      </c>
      <c r="D446" s="805">
        <f t="shared" si="158"/>
        <v>89393.519800609254</v>
      </c>
      <c r="E446" s="805">
        <f t="shared" si="158"/>
        <v>26994.73829963999</v>
      </c>
      <c r="F446" s="805">
        <f t="shared" si="158"/>
        <v>51442.813625034614</v>
      </c>
      <c r="G446" s="805">
        <f t="shared" si="158"/>
        <v>40432.0132927167</v>
      </c>
      <c r="H446" s="805">
        <f t="shared" si="158"/>
        <v>0</v>
      </c>
      <c r="I446" s="25">
        <f t="shared" si="155"/>
        <v>463791.08501800057</v>
      </c>
      <c r="J446" s="805">
        <v>104</v>
      </c>
      <c r="K446" s="805">
        <f t="shared" si="156"/>
        <v>4459.5296636346211</v>
      </c>
      <c r="L446" s="706"/>
      <c r="M446" s="706"/>
      <c r="N446" s="194" t="s">
        <v>1403</v>
      </c>
      <c r="O446" s="818">
        <f t="shared" si="159"/>
        <v>41160</v>
      </c>
      <c r="P446" s="818">
        <v>41163</v>
      </c>
      <c r="Q446" s="819" t="s">
        <v>1066</v>
      </c>
      <c r="R446" s="312">
        <f>J446/4</f>
        <v>26</v>
      </c>
      <c r="S446" s="850">
        <v>9828</v>
      </c>
      <c r="T446" s="25">
        <f t="shared" si="157"/>
        <v>255528</v>
      </c>
      <c r="U446" s="460"/>
      <c r="V446" s="820"/>
      <c r="W446" s="850"/>
      <c r="X446" s="850"/>
      <c r="Y446" s="25"/>
    </row>
    <row r="447" spans="1:25">
      <c r="A447" s="804">
        <f t="shared" si="160"/>
        <v>70</v>
      </c>
      <c r="B447" s="305" t="s">
        <v>1224</v>
      </c>
      <c r="C447" s="25">
        <f t="shared" si="154"/>
        <v>337560</v>
      </c>
      <c r="D447" s="805">
        <f t="shared" si="158"/>
        <v>1719106.1500117164</v>
      </c>
      <c r="E447" s="805">
        <f t="shared" si="158"/>
        <v>519129.58268538443</v>
      </c>
      <c r="F447" s="805">
        <f t="shared" si="158"/>
        <v>989284.87740451179</v>
      </c>
      <c r="G447" s="805">
        <f t="shared" si="158"/>
        <v>777538.71716762893</v>
      </c>
      <c r="H447" s="805">
        <f t="shared" si="158"/>
        <v>0</v>
      </c>
      <c r="I447" s="25">
        <f t="shared" si="155"/>
        <v>4342619.3272692412</v>
      </c>
      <c r="J447" s="805">
        <v>2000</v>
      </c>
      <c r="K447" s="805">
        <f t="shared" si="156"/>
        <v>2171.3096636346204</v>
      </c>
      <c r="L447" s="706"/>
      <c r="M447" s="706"/>
      <c r="N447" s="194" t="s">
        <v>1280</v>
      </c>
      <c r="O447" s="818">
        <f t="shared" si="159"/>
        <v>41160</v>
      </c>
      <c r="P447" s="818">
        <v>41163</v>
      </c>
      <c r="Q447" s="819" t="s">
        <v>1066</v>
      </c>
      <c r="R447" s="312">
        <v>20</v>
      </c>
      <c r="S447" s="850">
        <v>16878</v>
      </c>
      <c r="T447" s="25">
        <f t="shared" si="157"/>
        <v>337560</v>
      </c>
      <c r="U447" s="460"/>
      <c r="V447" s="820"/>
      <c r="W447" s="850"/>
      <c r="X447" s="850"/>
      <c r="Y447" s="25"/>
    </row>
    <row r="448" spans="1:25">
      <c r="A448" s="804">
        <f t="shared" si="160"/>
        <v>71</v>
      </c>
      <c r="B448" s="305" t="s">
        <v>1230</v>
      </c>
      <c r="C448" s="25">
        <f t="shared" si="154"/>
        <v>84390</v>
      </c>
      <c r="D448" s="805">
        <f t="shared" si="158"/>
        <v>343821.23000234331</v>
      </c>
      <c r="E448" s="805">
        <f t="shared" si="158"/>
        <v>103825.91653707689</v>
      </c>
      <c r="F448" s="805">
        <f t="shared" si="158"/>
        <v>197856.97548090236</v>
      </c>
      <c r="G448" s="805">
        <f t="shared" si="158"/>
        <v>155507.74343352579</v>
      </c>
      <c r="H448" s="805">
        <f t="shared" si="158"/>
        <v>0</v>
      </c>
      <c r="I448" s="25">
        <f t="shared" si="155"/>
        <v>885401.86545384838</v>
      </c>
      <c r="J448" s="805">
        <v>400</v>
      </c>
      <c r="K448" s="805">
        <f t="shared" si="156"/>
        <v>2213.504663634621</v>
      </c>
      <c r="L448" s="706"/>
      <c r="M448" s="706"/>
      <c r="N448" s="194" t="s">
        <v>1280</v>
      </c>
      <c r="O448" s="818">
        <f t="shared" si="159"/>
        <v>41160</v>
      </c>
      <c r="P448" s="818">
        <v>41163</v>
      </c>
      <c r="Q448" s="819" t="s">
        <v>1066</v>
      </c>
      <c r="R448" s="312">
        <v>5</v>
      </c>
      <c r="S448" s="850">
        <v>16878</v>
      </c>
      <c r="T448" s="25">
        <f t="shared" si="157"/>
        <v>84390</v>
      </c>
      <c r="U448" s="460"/>
      <c r="V448" s="820"/>
      <c r="W448" s="850"/>
      <c r="X448" s="850"/>
      <c r="Y448" s="25"/>
    </row>
    <row r="449" spans="1:25">
      <c r="A449" s="804">
        <f t="shared" si="160"/>
        <v>72</v>
      </c>
      <c r="B449" s="305" t="s">
        <v>1123</v>
      </c>
      <c r="C449" s="25">
        <f t="shared" si="154"/>
        <v>2767520</v>
      </c>
      <c r="D449" s="805">
        <f t="shared" si="158"/>
        <v>442669.83362801699</v>
      </c>
      <c r="E449" s="805">
        <f t="shared" si="158"/>
        <v>133675.86754148648</v>
      </c>
      <c r="F449" s="805">
        <f t="shared" si="158"/>
        <v>254740.85593166179</v>
      </c>
      <c r="G449" s="805">
        <f t="shared" si="158"/>
        <v>200216.21967066443</v>
      </c>
      <c r="H449" s="805">
        <f t="shared" si="158"/>
        <v>0</v>
      </c>
      <c r="I449" s="25">
        <f t="shared" si="155"/>
        <v>3798822.7767718295</v>
      </c>
      <c r="J449" s="805">
        <v>515</v>
      </c>
      <c r="K449" s="805">
        <f t="shared" si="156"/>
        <v>7376.3549063530672</v>
      </c>
      <c r="L449" s="706"/>
      <c r="M449" s="706"/>
      <c r="N449" s="194" t="s">
        <v>1354</v>
      </c>
      <c r="O449" s="818">
        <f t="shared" si="159"/>
        <v>41166</v>
      </c>
      <c r="P449" s="818">
        <v>41169</v>
      </c>
      <c r="Q449" s="819" t="s">
        <v>1067</v>
      </c>
      <c r="R449" s="312">
        <v>140</v>
      </c>
      <c r="S449" s="850">
        <v>19768</v>
      </c>
      <c r="T449" s="25">
        <f t="shared" si="157"/>
        <v>2767520</v>
      </c>
      <c r="U449" s="460"/>
      <c r="V449" s="820"/>
      <c r="W449" s="850"/>
      <c r="X449" s="850"/>
      <c r="Y449" s="25"/>
    </row>
    <row r="450" spans="1:25">
      <c r="A450" s="804">
        <f t="shared" si="160"/>
        <v>73</v>
      </c>
      <c r="B450" s="305" t="s">
        <v>1123</v>
      </c>
      <c r="C450" s="25">
        <f t="shared" si="154"/>
        <v>2855750</v>
      </c>
      <c r="D450" s="805">
        <f t="shared" si="158"/>
        <v>507136.31425345637</v>
      </c>
      <c r="E450" s="805">
        <f t="shared" si="158"/>
        <v>153143.2268921884</v>
      </c>
      <c r="F450" s="805">
        <f t="shared" si="158"/>
        <v>291839.03883433098</v>
      </c>
      <c r="G450" s="805">
        <f t="shared" si="158"/>
        <v>229373.92156445052</v>
      </c>
      <c r="H450" s="805">
        <f t="shared" si="158"/>
        <v>0</v>
      </c>
      <c r="I450" s="25">
        <f t="shared" si="155"/>
        <v>4037242.5015444262</v>
      </c>
      <c r="J450" s="805">
        <v>590</v>
      </c>
      <c r="K450" s="805">
        <f t="shared" si="156"/>
        <v>6842.7839009227564</v>
      </c>
      <c r="L450" s="706"/>
      <c r="M450" s="706"/>
      <c r="N450" s="194" t="s">
        <v>1271</v>
      </c>
      <c r="O450" s="818">
        <f t="shared" si="159"/>
        <v>41166</v>
      </c>
      <c r="P450" s="818">
        <v>41169</v>
      </c>
      <c r="Q450" s="819" t="s">
        <v>1067</v>
      </c>
      <c r="R450" s="312">
        <v>125</v>
      </c>
      <c r="S450" s="850">
        <v>22846</v>
      </c>
      <c r="T450" s="25">
        <f t="shared" si="157"/>
        <v>2855750</v>
      </c>
      <c r="U450" s="460"/>
      <c r="V450" s="820"/>
      <c r="W450" s="850"/>
      <c r="X450" s="850"/>
      <c r="Y450" s="25"/>
    </row>
    <row r="451" spans="1:25" s="823" customFormat="1">
      <c r="A451" s="804" t="str">
        <f>IF(B451&lt;&gt;"",#REF!+1,"")</f>
        <v/>
      </c>
      <c r="B451" s="835"/>
      <c r="C451" s="25"/>
      <c r="D451" s="805"/>
      <c r="E451" s="805"/>
      <c r="F451" s="805"/>
      <c r="G451" s="805"/>
      <c r="H451" s="805"/>
      <c r="I451" s="25"/>
      <c r="J451" s="262"/>
      <c r="K451" s="805"/>
      <c r="L451" s="706"/>
      <c r="M451" s="706"/>
      <c r="N451" s="460"/>
      <c r="O451" s="820"/>
      <c r="P451" s="818"/>
      <c r="Q451" s="819"/>
      <c r="R451" s="312"/>
      <c r="S451" s="850"/>
      <c r="T451" s="25">
        <f t="shared" si="143"/>
        <v>0</v>
      </c>
      <c r="U451" s="460"/>
      <c r="V451" s="820"/>
      <c r="W451" s="850"/>
      <c r="X451" s="850"/>
      <c r="Y451" s="25">
        <f t="shared" si="139"/>
        <v>0</v>
      </c>
    </row>
    <row r="452" spans="1:25" s="802" customFormat="1">
      <c r="A452" s="806"/>
      <c r="B452" s="807" t="s">
        <v>268</v>
      </c>
      <c r="C452" s="552">
        <f>SUM(C378:C451)</f>
        <v>250020048</v>
      </c>
      <c r="D452" s="552">
        <v>40350000</v>
      </c>
      <c r="E452" s="552">
        <f>$Y$452</f>
        <v>12184750</v>
      </c>
      <c r="F452" s="552">
        <v>23220000</v>
      </c>
      <c r="G452" s="552">
        <v>18250000</v>
      </c>
      <c r="H452" s="552"/>
      <c r="I452" s="552">
        <f>ROUND(SUM(I378:I451),0)</f>
        <v>344024798</v>
      </c>
      <c r="J452" s="552">
        <f>ROUND(SUM(J378:J451),0)</f>
        <v>46943</v>
      </c>
      <c r="K452" s="552"/>
      <c r="L452" s="815"/>
      <c r="M452" s="815"/>
      <c r="N452" s="824"/>
      <c r="O452" s="825"/>
      <c r="P452" s="825"/>
      <c r="Q452" s="826"/>
      <c r="R452" s="871"/>
      <c r="S452" s="27"/>
      <c r="T452" s="47">
        <f>SUM(T378:T451)</f>
        <v>250020048</v>
      </c>
      <c r="U452" s="824"/>
      <c r="V452" s="825"/>
      <c r="W452" s="838"/>
      <c r="X452" s="27"/>
      <c r="Y452" s="47">
        <f>SUM(Y378:Y451)</f>
        <v>12184750</v>
      </c>
    </row>
    <row r="453" spans="1:25" s="802" customFormat="1">
      <c r="A453" s="808"/>
      <c r="B453" s="809"/>
      <c r="C453" s="803"/>
      <c r="D453" s="803"/>
      <c r="E453" s="803"/>
      <c r="F453" s="803"/>
      <c r="G453" s="803"/>
      <c r="H453" s="803"/>
      <c r="I453" s="803"/>
      <c r="J453" s="803"/>
      <c r="K453" s="803"/>
      <c r="L453" s="815"/>
      <c r="M453" s="815"/>
      <c r="N453" s="301"/>
      <c r="O453" s="796"/>
      <c r="P453" s="796"/>
      <c r="Q453" s="814"/>
      <c r="R453" s="864"/>
      <c r="S453" s="301"/>
      <c r="T453" s="801"/>
      <c r="U453" s="301"/>
      <c r="V453" s="796"/>
      <c r="W453" s="301"/>
      <c r="X453" s="301"/>
      <c r="Y453" s="801"/>
    </row>
    <row r="454" spans="1:25" s="802" customFormat="1">
      <c r="A454" s="808"/>
      <c r="B454" s="809"/>
      <c r="C454" s="803"/>
      <c r="D454" s="803"/>
      <c r="E454" s="803"/>
      <c r="F454" s="803"/>
      <c r="G454" s="803"/>
      <c r="H454" s="803"/>
      <c r="I454" s="803"/>
      <c r="J454" s="803"/>
      <c r="K454" s="803"/>
      <c r="L454" s="815"/>
      <c r="M454" s="815"/>
      <c r="N454" s="301"/>
      <c r="O454" s="796"/>
      <c r="P454" s="796"/>
      <c r="Q454" s="814"/>
      <c r="R454" s="864"/>
      <c r="S454" s="301"/>
      <c r="T454" s="801"/>
      <c r="U454" s="301"/>
      <c r="V454" s="796"/>
      <c r="W454" s="301"/>
      <c r="X454" s="301"/>
      <c r="Y454" s="801"/>
    </row>
    <row r="455" spans="1:25" ht="18" customHeight="1">
      <c r="A455" s="592" t="s">
        <v>558</v>
      </c>
      <c r="B455" s="802"/>
      <c r="C455" s="301"/>
      <c r="D455" s="301"/>
      <c r="E455" s="301"/>
      <c r="F455" s="301"/>
      <c r="G455" s="301"/>
      <c r="H455" s="301"/>
      <c r="I455" s="301"/>
      <c r="J455" s="621"/>
      <c r="K455" s="301"/>
      <c r="L455" s="815"/>
      <c r="M455" s="815"/>
      <c r="N455" s="301"/>
      <c r="O455" s="796"/>
      <c r="P455" s="796"/>
      <c r="U455" s="301"/>
      <c r="V455" s="796"/>
    </row>
    <row r="456" spans="1:25" ht="18.75" customHeight="1">
      <c r="A456" s="803" t="s">
        <v>1109</v>
      </c>
      <c r="B456" s="803"/>
      <c r="C456" s="803"/>
      <c r="D456" s="803"/>
      <c r="E456" s="803"/>
      <c r="F456" s="803"/>
      <c r="G456" s="803"/>
      <c r="H456" s="803"/>
      <c r="I456" s="803"/>
      <c r="J456" s="803"/>
      <c r="K456" s="803"/>
      <c r="L456" s="815"/>
      <c r="M456" s="815"/>
      <c r="N456" s="301"/>
      <c r="O456" s="796"/>
      <c r="P456" s="796"/>
      <c r="U456" s="301"/>
      <c r="V456" s="796"/>
    </row>
    <row r="457" spans="1:25" ht="12.75" customHeight="1">
      <c r="A457" s="854"/>
      <c r="B457" s="846"/>
      <c r="C457" s="846"/>
      <c r="D457" s="846"/>
      <c r="E457" s="846"/>
      <c r="F457" s="846"/>
      <c r="G457" s="846"/>
      <c r="H457" s="846"/>
      <c r="I457" s="846"/>
      <c r="J457" s="816"/>
      <c r="K457" s="846"/>
      <c r="L457" s="815"/>
      <c r="M457" s="815"/>
      <c r="N457" s="301"/>
      <c r="O457" s="796"/>
      <c r="P457" s="796"/>
      <c r="U457" s="301"/>
      <c r="V457" s="796"/>
    </row>
    <row r="458" spans="1:25" s="458" customFormat="1" ht="30.75" customHeight="1">
      <c r="A458" s="874" t="s">
        <v>35</v>
      </c>
      <c r="B458" s="453" t="s">
        <v>258</v>
      </c>
      <c r="C458" s="454" t="s">
        <v>262</v>
      </c>
      <c r="D458" s="454" t="s">
        <v>513</v>
      </c>
      <c r="E458" s="454" t="s">
        <v>263</v>
      </c>
      <c r="F458" s="454" t="s">
        <v>505</v>
      </c>
      <c r="G458" s="455" t="s">
        <v>264</v>
      </c>
      <c r="H458" s="454" t="s">
        <v>504</v>
      </c>
      <c r="I458" s="454" t="s">
        <v>265</v>
      </c>
      <c r="J458" s="456" t="s">
        <v>260</v>
      </c>
      <c r="K458" s="454" t="s">
        <v>266</v>
      </c>
      <c r="L458" s="457"/>
      <c r="M458" s="457"/>
      <c r="N458" s="453" t="s">
        <v>258</v>
      </c>
      <c r="O458" s="454" t="s">
        <v>252</v>
      </c>
      <c r="P458" s="454"/>
      <c r="Q458" s="797"/>
      <c r="R458" s="866" t="s">
        <v>215</v>
      </c>
      <c r="S458" s="454" t="s">
        <v>261</v>
      </c>
      <c r="T458" s="454" t="s">
        <v>267</v>
      </c>
      <c r="U458" s="453" t="s">
        <v>258</v>
      </c>
      <c r="V458" s="454" t="s">
        <v>252</v>
      </c>
      <c r="W458" s="454" t="s">
        <v>215</v>
      </c>
      <c r="X458" s="454" t="s">
        <v>261</v>
      </c>
      <c r="Y458" s="453" t="s">
        <v>267</v>
      </c>
    </row>
    <row r="459" spans="1:25">
      <c r="A459" s="804">
        <f>IF(B459&lt;&gt;"",1,"")</f>
        <v>1</v>
      </c>
      <c r="B459" s="305" t="s">
        <v>1147</v>
      </c>
      <c r="C459" s="25">
        <f t="shared" ref="C459:C521" si="161">T459</f>
        <v>3944304</v>
      </c>
      <c r="D459" s="805">
        <f t="shared" ref="D459:H468" si="162">IF($J$523&lt;&gt;0,D$523/$J$523*$J459,0)</f>
        <v>689743.58974358975</v>
      </c>
      <c r="E459" s="805">
        <f t="shared" si="162"/>
        <v>225517.094017094</v>
      </c>
      <c r="F459" s="805">
        <f t="shared" si="162"/>
        <v>270085.47008547012</v>
      </c>
      <c r="G459" s="805">
        <f t="shared" si="162"/>
        <v>311965.811965812</v>
      </c>
      <c r="H459" s="805">
        <f t="shared" si="162"/>
        <v>0</v>
      </c>
      <c r="I459" s="25">
        <f t="shared" ref="I459:I517" si="163">SUM(C459:H459)</f>
        <v>5441615.965811966</v>
      </c>
      <c r="J459" s="805">
        <v>508</v>
      </c>
      <c r="K459" s="805">
        <f>IF(J459&lt;&gt;"",I459/J459,"")</f>
        <v>10711.842452385759</v>
      </c>
      <c r="L459" s="706"/>
      <c r="M459" s="706"/>
      <c r="N459" s="194" t="s">
        <v>1464</v>
      </c>
      <c r="O459" s="818">
        <f t="shared" ref="O459:O521" si="164">P459-3</f>
        <v>41180</v>
      </c>
      <c r="P459" s="818">
        <v>41183</v>
      </c>
      <c r="Q459" s="819" t="s">
        <v>1068</v>
      </c>
      <c r="R459" s="312">
        <v>258</v>
      </c>
      <c r="S459" s="840">
        <v>15288</v>
      </c>
      <c r="T459" s="25">
        <f t="shared" ref="T459:T522" si="165">ROUND(R459*S459,0)</f>
        <v>3944304</v>
      </c>
      <c r="U459" s="191" t="s">
        <v>404</v>
      </c>
      <c r="V459" s="818">
        <v>41183</v>
      </c>
      <c r="W459" s="850">
        <v>100</v>
      </c>
      <c r="X459" s="850">
        <v>25000</v>
      </c>
      <c r="Y459" s="25">
        <f t="shared" ref="Y459:Y522" si="166">ROUND(W459*X459,0)</f>
        <v>2500000</v>
      </c>
    </row>
    <row r="460" spans="1:25">
      <c r="A460" s="804">
        <f t="shared" ref="A460:A521" si="167">IF(B460&lt;&gt;"",A459+1,"")</f>
        <v>2</v>
      </c>
      <c r="B460" s="305" t="s">
        <v>1134</v>
      </c>
      <c r="C460" s="25">
        <f t="shared" si="161"/>
        <v>3852576</v>
      </c>
      <c r="D460" s="805">
        <f t="shared" si="162"/>
        <v>678881.48596810014</v>
      </c>
      <c r="E460" s="805">
        <f t="shared" si="162"/>
        <v>221965.6437176122</v>
      </c>
      <c r="F460" s="805">
        <f t="shared" si="162"/>
        <v>265832.15559593512</v>
      </c>
      <c r="G460" s="805">
        <f t="shared" si="162"/>
        <v>307052.96453327953</v>
      </c>
      <c r="H460" s="805">
        <f t="shared" si="162"/>
        <v>0</v>
      </c>
      <c r="I460" s="25">
        <f t="shared" si="163"/>
        <v>5326308.2498149266</v>
      </c>
      <c r="J460" s="805">
        <v>500</v>
      </c>
      <c r="K460" s="805">
        <f t="shared" ref="K460" si="168">IF(J460&lt;&gt;"",I460/J460,"")</f>
        <v>10652.616499629854</v>
      </c>
      <c r="L460" s="706"/>
      <c r="M460" s="706"/>
      <c r="N460" s="194" t="s">
        <v>1464</v>
      </c>
      <c r="O460" s="818">
        <f t="shared" si="164"/>
        <v>41191</v>
      </c>
      <c r="P460" s="818">
        <v>41194</v>
      </c>
      <c r="Q460" s="819" t="s">
        <v>434</v>
      </c>
      <c r="R460" s="312">
        <v>252</v>
      </c>
      <c r="S460" s="840">
        <v>15288</v>
      </c>
      <c r="T460" s="25">
        <f t="shared" si="165"/>
        <v>3852576</v>
      </c>
      <c r="U460" s="191" t="s">
        <v>371</v>
      </c>
      <c r="V460" s="818">
        <v>41235</v>
      </c>
      <c r="W460" s="850">
        <v>48</v>
      </c>
      <c r="X460" s="850">
        <v>42000</v>
      </c>
      <c r="Y460" s="25">
        <f t="shared" si="166"/>
        <v>2016000</v>
      </c>
    </row>
    <row r="461" spans="1:25">
      <c r="A461" s="804">
        <f t="shared" si="167"/>
        <v>3</v>
      </c>
      <c r="B461" s="305" t="s">
        <v>1123</v>
      </c>
      <c r="C461" s="25">
        <f t="shared" si="161"/>
        <v>2324862</v>
      </c>
      <c r="D461" s="805">
        <f t="shared" si="162"/>
        <v>689743.58974358975</v>
      </c>
      <c r="E461" s="805">
        <f t="shared" si="162"/>
        <v>225517.094017094</v>
      </c>
      <c r="F461" s="805">
        <f t="shared" si="162"/>
        <v>270085.47008547012</v>
      </c>
      <c r="G461" s="805">
        <f t="shared" si="162"/>
        <v>311965.811965812</v>
      </c>
      <c r="H461" s="805">
        <f t="shared" si="162"/>
        <v>0</v>
      </c>
      <c r="I461" s="25">
        <f t="shared" si="163"/>
        <v>3822173.965811966</v>
      </c>
      <c r="J461" s="805">
        <v>508</v>
      </c>
      <c r="K461" s="805">
        <f t="shared" ref="K461:K521" si="169">IF(J461&lt;&gt;"",I461/J461,"")</f>
        <v>7523.9644996298539</v>
      </c>
      <c r="L461" s="706"/>
      <c r="M461" s="706"/>
      <c r="N461" s="194" t="s">
        <v>1300</v>
      </c>
      <c r="O461" s="818">
        <f t="shared" si="164"/>
        <v>41191</v>
      </c>
      <c r="P461" s="818">
        <v>41194</v>
      </c>
      <c r="Q461" s="819" t="s">
        <v>434</v>
      </c>
      <c r="R461" s="312">
        <f>J461/4</f>
        <v>127</v>
      </c>
      <c r="S461" s="848">
        <v>18306</v>
      </c>
      <c r="T461" s="25">
        <f t="shared" ref="T461:T521" si="170">ROUND(R461*S461,0)</f>
        <v>2324862</v>
      </c>
      <c r="U461" s="875" t="s">
        <v>743</v>
      </c>
      <c r="V461" s="818">
        <v>41183</v>
      </c>
      <c r="W461" s="848">
        <v>34707</v>
      </c>
      <c r="X461" s="848">
        <v>250</v>
      </c>
      <c r="Y461" s="25">
        <f t="shared" ref="Y461:Y521" si="171">ROUND(W461*X461,0)</f>
        <v>8676750</v>
      </c>
    </row>
    <row r="462" spans="1:25">
      <c r="A462" s="804">
        <f t="shared" si="167"/>
        <v>4</v>
      </c>
      <c r="B462" s="305" t="s">
        <v>1145</v>
      </c>
      <c r="C462" s="25">
        <f t="shared" si="161"/>
        <v>7832500</v>
      </c>
      <c r="D462" s="805">
        <f t="shared" si="162"/>
        <v>1357762.9719362003</v>
      </c>
      <c r="E462" s="805">
        <f t="shared" si="162"/>
        <v>443931.2874352244</v>
      </c>
      <c r="F462" s="805">
        <f t="shared" si="162"/>
        <v>531664.31119187025</v>
      </c>
      <c r="G462" s="805">
        <f t="shared" si="162"/>
        <v>614105.92906655907</v>
      </c>
      <c r="H462" s="805">
        <f t="shared" si="162"/>
        <v>0</v>
      </c>
      <c r="I462" s="25">
        <f t="shared" si="163"/>
        <v>10779964.499629853</v>
      </c>
      <c r="J462" s="805">
        <v>1000</v>
      </c>
      <c r="K462" s="805">
        <f t="shared" si="169"/>
        <v>10779.964499629854</v>
      </c>
      <c r="L462" s="706"/>
      <c r="M462" s="706"/>
      <c r="N462" s="194" t="s">
        <v>1345</v>
      </c>
      <c r="O462" s="818">
        <f t="shared" si="164"/>
        <v>41191</v>
      </c>
      <c r="P462" s="818">
        <v>41194</v>
      </c>
      <c r="Q462" s="819" t="s">
        <v>623</v>
      </c>
      <c r="R462" s="312">
        <v>500</v>
      </c>
      <c r="S462" s="848">
        <v>15665</v>
      </c>
      <c r="T462" s="25">
        <f t="shared" si="170"/>
        <v>7832500</v>
      </c>
      <c r="U462" s="191"/>
      <c r="V462" s="818">
        <v>41183</v>
      </c>
      <c r="W462" s="800"/>
      <c r="X462" s="260"/>
      <c r="Y462" s="25">
        <f t="shared" si="171"/>
        <v>0</v>
      </c>
    </row>
    <row r="463" spans="1:25">
      <c r="A463" s="804">
        <f t="shared" si="167"/>
        <v>5</v>
      </c>
      <c r="B463" s="305" t="s">
        <v>1144</v>
      </c>
      <c r="C463" s="25">
        <f t="shared" si="161"/>
        <v>1855900</v>
      </c>
      <c r="D463" s="805">
        <f t="shared" si="162"/>
        <v>271552.59438724007</v>
      </c>
      <c r="E463" s="805">
        <f t="shared" si="162"/>
        <v>88786.257487044888</v>
      </c>
      <c r="F463" s="805">
        <f t="shared" si="162"/>
        <v>106332.86223837406</v>
      </c>
      <c r="G463" s="805">
        <f t="shared" si="162"/>
        <v>122821.18581331181</v>
      </c>
      <c r="H463" s="805">
        <f t="shared" si="162"/>
        <v>0</v>
      </c>
      <c r="I463" s="25">
        <f t="shared" si="163"/>
        <v>2445392.8999259709</v>
      </c>
      <c r="J463" s="805">
        <v>200</v>
      </c>
      <c r="K463" s="805">
        <f t="shared" si="169"/>
        <v>12226.964499629854</v>
      </c>
      <c r="L463" s="706"/>
      <c r="M463" s="706"/>
      <c r="N463" s="194" t="s">
        <v>1268</v>
      </c>
      <c r="O463" s="818">
        <f t="shared" si="164"/>
        <v>41191</v>
      </c>
      <c r="P463" s="818">
        <v>41194</v>
      </c>
      <c r="Q463" s="819" t="s">
        <v>623</v>
      </c>
      <c r="R463" s="312">
        <v>100</v>
      </c>
      <c r="S463" s="848">
        <v>18559</v>
      </c>
      <c r="T463" s="25">
        <f t="shared" si="170"/>
        <v>1855900</v>
      </c>
      <c r="U463" s="460"/>
      <c r="V463" s="818"/>
      <c r="W463" s="850"/>
      <c r="X463" s="848"/>
      <c r="Y463" s="25">
        <f t="shared" si="171"/>
        <v>0</v>
      </c>
    </row>
    <row r="464" spans="1:25">
      <c r="A464" s="804">
        <f t="shared" si="167"/>
        <v>6</v>
      </c>
      <c r="B464" s="305" t="s">
        <v>1146</v>
      </c>
      <c r="C464" s="25">
        <f t="shared" ref="C464:C478" si="172">T464</f>
        <v>915700</v>
      </c>
      <c r="D464" s="805">
        <f t="shared" si="162"/>
        <v>135776.29719362003</v>
      </c>
      <c r="E464" s="805">
        <f t="shared" si="162"/>
        <v>44393.128743522444</v>
      </c>
      <c r="F464" s="805">
        <f t="shared" si="162"/>
        <v>53166.431119187029</v>
      </c>
      <c r="G464" s="805">
        <f t="shared" si="162"/>
        <v>61410.592906655904</v>
      </c>
      <c r="H464" s="805">
        <f t="shared" si="162"/>
        <v>0</v>
      </c>
      <c r="I464" s="25">
        <f t="shared" ref="I464:I478" si="173">SUM(C464:H464)</f>
        <v>1210446.4499629855</v>
      </c>
      <c r="J464" s="805">
        <v>100</v>
      </c>
      <c r="K464" s="805">
        <f t="shared" ref="K464:K478" si="174">IF(J464&lt;&gt;"",I464/J464,"")</f>
        <v>12104.464499629854</v>
      </c>
      <c r="L464" s="706"/>
      <c r="M464" s="706"/>
      <c r="N464" s="194" t="s">
        <v>1357</v>
      </c>
      <c r="O464" s="818">
        <f t="shared" si="164"/>
        <v>41191</v>
      </c>
      <c r="P464" s="818">
        <v>41194</v>
      </c>
      <c r="Q464" s="819" t="s">
        <v>623</v>
      </c>
      <c r="R464" s="312">
        <v>50</v>
      </c>
      <c r="S464" s="848">
        <v>18314</v>
      </c>
      <c r="T464" s="25">
        <f t="shared" ref="T464:T478" si="175">ROUND(R464*S464,0)</f>
        <v>915700</v>
      </c>
      <c r="U464" s="460"/>
      <c r="V464" s="818"/>
      <c r="W464" s="850"/>
      <c r="X464" s="848"/>
      <c r="Y464" s="25">
        <f t="shared" ref="Y464:Y478" si="176">ROUND(W464*X464,0)</f>
        <v>0</v>
      </c>
    </row>
    <row r="465" spans="1:25">
      <c r="A465" s="804">
        <f t="shared" si="167"/>
        <v>7</v>
      </c>
      <c r="B465" s="305" t="s">
        <v>1145</v>
      </c>
      <c r="C465" s="25">
        <f t="shared" si="172"/>
        <v>7832500</v>
      </c>
      <c r="D465" s="805">
        <f t="shared" si="162"/>
        <v>1357762.9719362003</v>
      </c>
      <c r="E465" s="805">
        <f t="shared" si="162"/>
        <v>443931.2874352244</v>
      </c>
      <c r="F465" s="805">
        <f t="shared" si="162"/>
        <v>531664.31119187025</v>
      </c>
      <c r="G465" s="805">
        <f t="shared" si="162"/>
        <v>614105.92906655907</v>
      </c>
      <c r="H465" s="805">
        <f t="shared" si="162"/>
        <v>0</v>
      </c>
      <c r="I465" s="25">
        <f t="shared" si="173"/>
        <v>10779964.499629853</v>
      </c>
      <c r="J465" s="805">
        <v>1000</v>
      </c>
      <c r="K465" s="805">
        <f t="shared" si="174"/>
        <v>10779.964499629854</v>
      </c>
      <c r="L465" s="706"/>
      <c r="M465" s="706"/>
      <c r="N465" s="194" t="s">
        <v>1345</v>
      </c>
      <c r="O465" s="818">
        <f t="shared" si="164"/>
        <v>41192</v>
      </c>
      <c r="P465" s="818">
        <v>41195</v>
      </c>
      <c r="Q465" s="819" t="s">
        <v>1069</v>
      </c>
      <c r="R465" s="312">
        <v>500</v>
      </c>
      <c r="S465" s="848">
        <v>15665</v>
      </c>
      <c r="T465" s="25">
        <f t="shared" si="175"/>
        <v>7832500</v>
      </c>
      <c r="U465" s="460"/>
      <c r="V465" s="818"/>
      <c r="W465" s="850"/>
      <c r="X465" s="848"/>
      <c r="Y465" s="25">
        <f t="shared" si="176"/>
        <v>0</v>
      </c>
    </row>
    <row r="466" spans="1:25">
      <c r="A466" s="804">
        <f t="shared" si="167"/>
        <v>8</v>
      </c>
      <c r="B466" s="305" t="s">
        <v>1144</v>
      </c>
      <c r="C466" s="25">
        <f t="shared" si="172"/>
        <v>2783850</v>
      </c>
      <c r="D466" s="805">
        <f t="shared" si="162"/>
        <v>407328.89158086007</v>
      </c>
      <c r="E466" s="805">
        <f t="shared" si="162"/>
        <v>133179.38623056732</v>
      </c>
      <c r="F466" s="805">
        <f t="shared" si="162"/>
        <v>159499.29335756108</v>
      </c>
      <c r="G466" s="805">
        <f t="shared" si="162"/>
        <v>184231.77871996773</v>
      </c>
      <c r="H466" s="805">
        <f t="shared" si="162"/>
        <v>0</v>
      </c>
      <c r="I466" s="25">
        <f t="shared" si="173"/>
        <v>3668089.3498889562</v>
      </c>
      <c r="J466" s="805">
        <v>300</v>
      </c>
      <c r="K466" s="805">
        <f t="shared" si="174"/>
        <v>12226.964499629854</v>
      </c>
      <c r="L466" s="706"/>
      <c r="M466" s="706"/>
      <c r="N466" s="194" t="s">
        <v>1268</v>
      </c>
      <c r="O466" s="818">
        <f t="shared" si="164"/>
        <v>41192</v>
      </c>
      <c r="P466" s="818">
        <v>41195</v>
      </c>
      <c r="Q466" s="819" t="s">
        <v>1069</v>
      </c>
      <c r="R466" s="312">
        <v>150</v>
      </c>
      <c r="S466" s="848">
        <v>18559</v>
      </c>
      <c r="T466" s="25">
        <f t="shared" si="175"/>
        <v>2783850</v>
      </c>
      <c r="U466" s="460"/>
      <c r="V466" s="818"/>
      <c r="W466" s="850"/>
      <c r="X466" s="848"/>
      <c r="Y466" s="25">
        <f t="shared" si="176"/>
        <v>0</v>
      </c>
    </row>
    <row r="467" spans="1:25">
      <c r="A467" s="804">
        <f t="shared" si="167"/>
        <v>9</v>
      </c>
      <c r="B467" s="305" t="s">
        <v>1143</v>
      </c>
      <c r="C467" s="25">
        <f t="shared" si="172"/>
        <v>764400</v>
      </c>
      <c r="D467" s="805">
        <f t="shared" si="162"/>
        <v>135776.29719362003</v>
      </c>
      <c r="E467" s="805">
        <f t="shared" si="162"/>
        <v>44393.128743522444</v>
      </c>
      <c r="F467" s="805">
        <f t="shared" si="162"/>
        <v>53166.431119187029</v>
      </c>
      <c r="G467" s="805">
        <f t="shared" si="162"/>
        <v>61410.592906655904</v>
      </c>
      <c r="H467" s="805">
        <f t="shared" si="162"/>
        <v>0</v>
      </c>
      <c r="I467" s="25">
        <f t="shared" si="173"/>
        <v>1059146.4499629855</v>
      </c>
      <c r="J467" s="805">
        <v>100</v>
      </c>
      <c r="K467" s="805">
        <f t="shared" si="174"/>
        <v>10591.464499629854</v>
      </c>
      <c r="L467" s="706"/>
      <c r="M467" s="706"/>
      <c r="N467" s="194" t="s">
        <v>1464</v>
      </c>
      <c r="O467" s="818">
        <f t="shared" si="164"/>
        <v>41192</v>
      </c>
      <c r="P467" s="818">
        <v>41195</v>
      </c>
      <c r="Q467" s="819" t="s">
        <v>1069</v>
      </c>
      <c r="R467" s="312">
        <f>J467/2</f>
        <v>50</v>
      </c>
      <c r="S467" s="840">
        <v>15288</v>
      </c>
      <c r="T467" s="25">
        <f t="shared" si="175"/>
        <v>764400</v>
      </c>
      <c r="U467" s="460"/>
      <c r="V467" s="818"/>
      <c r="W467" s="850"/>
      <c r="X467" s="848"/>
      <c r="Y467" s="25">
        <f t="shared" si="176"/>
        <v>0</v>
      </c>
    </row>
    <row r="468" spans="1:25">
      <c r="A468" s="804">
        <f t="shared" si="167"/>
        <v>10</v>
      </c>
      <c r="B468" s="305" t="s">
        <v>1142</v>
      </c>
      <c r="C468" s="25">
        <f t="shared" si="172"/>
        <v>2269944</v>
      </c>
      <c r="D468" s="805">
        <f t="shared" si="162"/>
        <v>672092.67110841919</v>
      </c>
      <c r="E468" s="805">
        <f t="shared" si="162"/>
        <v>219745.98728043609</v>
      </c>
      <c r="F468" s="805">
        <f t="shared" si="162"/>
        <v>263173.83403997577</v>
      </c>
      <c r="G468" s="805">
        <f t="shared" si="162"/>
        <v>303982.4348879467</v>
      </c>
      <c r="H468" s="805">
        <f t="shared" si="162"/>
        <v>0</v>
      </c>
      <c r="I468" s="25">
        <f t="shared" si="173"/>
        <v>3728938.9273167774</v>
      </c>
      <c r="J468" s="805">
        <v>495</v>
      </c>
      <c r="K468" s="805">
        <f t="shared" si="174"/>
        <v>7533.2099541753078</v>
      </c>
      <c r="L468" s="706"/>
      <c r="M468" s="706"/>
      <c r="N468" s="194" t="s">
        <v>1300</v>
      </c>
      <c r="O468" s="818">
        <f t="shared" si="164"/>
        <v>41195</v>
      </c>
      <c r="P468" s="818">
        <v>41198</v>
      </c>
      <c r="Q468" s="819" t="s">
        <v>435</v>
      </c>
      <c r="R468" s="312">
        <v>124</v>
      </c>
      <c r="S468" s="848">
        <v>18306</v>
      </c>
      <c r="T468" s="25">
        <f t="shared" si="175"/>
        <v>2269944</v>
      </c>
      <c r="U468" s="460"/>
      <c r="V468" s="818"/>
      <c r="W468" s="850"/>
      <c r="X468" s="848"/>
      <c r="Y468" s="25">
        <f t="shared" si="176"/>
        <v>0</v>
      </c>
    </row>
    <row r="469" spans="1:25">
      <c r="A469" s="804">
        <f t="shared" si="167"/>
        <v>11</v>
      </c>
      <c r="B469" s="305" t="s">
        <v>1134</v>
      </c>
      <c r="C469" s="25">
        <f t="shared" si="172"/>
        <v>3822000</v>
      </c>
      <c r="D469" s="805">
        <f t="shared" ref="D469:H478" si="177">IF($J$523&lt;&gt;0,D$523/$J$523*$J469,0)</f>
        <v>663946.09327680198</v>
      </c>
      <c r="E469" s="805">
        <f t="shared" si="177"/>
        <v>217082.39955582476</v>
      </c>
      <c r="F469" s="805">
        <f t="shared" si="177"/>
        <v>259983.84817282457</v>
      </c>
      <c r="G469" s="805">
        <f t="shared" si="177"/>
        <v>300297.79931354738</v>
      </c>
      <c r="H469" s="805">
        <f t="shared" si="177"/>
        <v>0</v>
      </c>
      <c r="I469" s="25">
        <f t="shared" si="173"/>
        <v>5263310.1403189991</v>
      </c>
      <c r="J469" s="805">
        <v>489</v>
      </c>
      <c r="K469" s="805">
        <f t="shared" si="174"/>
        <v>10763.415419875253</v>
      </c>
      <c r="L469" s="706"/>
      <c r="M469" s="706"/>
      <c r="N469" s="194" t="s">
        <v>1464</v>
      </c>
      <c r="O469" s="818">
        <f t="shared" si="164"/>
        <v>41196</v>
      </c>
      <c r="P469" s="818">
        <v>41199</v>
      </c>
      <c r="Q469" s="819" t="s">
        <v>1070</v>
      </c>
      <c r="R469" s="312">
        <v>250</v>
      </c>
      <c r="S469" s="840">
        <v>15288</v>
      </c>
      <c r="T469" s="25">
        <f t="shared" si="175"/>
        <v>3822000</v>
      </c>
      <c r="U469" s="460"/>
      <c r="V469" s="818"/>
      <c r="W469" s="850"/>
      <c r="X469" s="848"/>
      <c r="Y469" s="25">
        <f t="shared" si="176"/>
        <v>0</v>
      </c>
    </row>
    <row r="470" spans="1:25">
      <c r="A470" s="804">
        <f t="shared" si="167"/>
        <v>12</v>
      </c>
      <c r="B470" s="305" t="s">
        <v>1123</v>
      </c>
      <c r="C470" s="25">
        <f t="shared" si="172"/>
        <v>2251638</v>
      </c>
      <c r="D470" s="805">
        <f t="shared" si="177"/>
        <v>665303.85624873813</v>
      </c>
      <c r="E470" s="805">
        <f t="shared" si="177"/>
        <v>217526.33084325996</v>
      </c>
      <c r="F470" s="805">
        <f t="shared" si="177"/>
        <v>260515.51248401645</v>
      </c>
      <c r="G470" s="805">
        <f t="shared" si="177"/>
        <v>300911.90524261392</v>
      </c>
      <c r="H470" s="805">
        <f t="shared" si="177"/>
        <v>0</v>
      </c>
      <c r="I470" s="25">
        <f t="shared" si="173"/>
        <v>3695895.6048186286</v>
      </c>
      <c r="J470" s="805">
        <v>490</v>
      </c>
      <c r="K470" s="805">
        <f t="shared" si="174"/>
        <v>7542.6440914665891</v>
      </c>
      <c r="L470" s="706"/>
      <c r="M470" s="706"/>
      <c r="N470" s="194" t="s">
        <v>1300</v>
      </c>
      <c r="O470" s="818">
        <f t="shared" si="164"/>
        <v>41196</v>
      </c>
      <c r="P470" s="818">
        <v>41199</v>
      </c>
      <c r="Q470" s="819" t="s">
        <v>1070</v>
      </c>
      <c r="R470" s="312">
        <v>123</v>
      </c>
      <c r="S470" s="848">
        <v>18306</v>
      </c>
      <c r="T470" s="25">
        <f t="shared" si="175"/>
        <v>2251638</v>
      </c>
      <c r="U470" s="460"/>
      <c r="V470" s="818"/>
      <c r="W470" s="850"/>
      <c r="X470" s="848"/>
      <c r="Y470" s="25">
        <f t="shared" si="176"/>
        <v>0</v>
      </c>
    </row>
    <row r="471" spans="1:25">
      <c r="A471" s="804">
        <f t="shared" si="167"/>
        <v>13</v>
      </c>
      <c r="B471" s="305" t="s">
        <v>1071</v>
      </c>
      <c r="C471" s="25">
        <f t="shared" si="172"/>
        <v>360135</v>
      </c>
      <c r="D471" s="805">
        <f t="shared" si="177"/>
        <v>143922.87502523724</v>
      </c>
      <c r="E471" s="805">
        <f t="shared" si="177"/>
        <v>47056.716468133789</v>
      </c>
      <c r="F471" s="805">
        <f t="shared" si="177"/>
        <v>56356.416986338249</v>
      </c>
      <c r="G471" s="805">
        <f t="shared" si="177"/>
        <v>65095.228481055259</v>
      </c>
      <c r="H471" s="805">
        <f t="shared" si="177"/>
        <v>0</v>
      </c>
      <c r="I471" s="25">
        <f t="shared" si="173"/>
        <v>672566.23696076439</v>
      </c>
      <c r="J471" s="805">
        <v>106</v>
      </c>
      <c r="K471" s="805">
        <f t="shared" si="174"/>
        <v>6344.964499629853</v>
      </c>
      <c r="L471" s="706"/>
      <c r="M471" s="706"/>
      <c r="N471" s="194" t="s">
        <v>1339</v>
      </c>
      <c r="O471" s="818">
        <f t="shared" si="164"/>
        <v>41196</v>
      </c>
      <c r="P471" s="818">
        <v>41199</v>
      </c>
      <c r="Q471" s="819" t="s">
        <v>436</v>
      </c>
      <c r="R471" s="8">
        <f t="shared" ref="R471:R474" si="178">J471/4</f>
        <v>26.5</v>
      </c>
      <c r="S471" s="848">
        <v>13590</v>
      </c>
      <c r="T471" s="25">
        <f t="shared" si="175"/>
        <v>360135</v>
      </c>
      <c r="U471" s="460"/>
      <c r="V471" s="818"/>
      <c r="W471" s="850"/>
      <c r="X471" s="848"/>
      <c r="Y471" s="25">
        <f t="shared" si="176"/>
        <v>0</v>
      </c>
    </row>
    <row r="472" spans="1:25">
      <c r="A472" s="804">
        <f t="shared" si="167"/>
        <v>14</v>
      </c>
      <c r="B472" s="305" t="s">
        <v>1072</v>
      </c>
      <c r="C472" s="25">
        <f t="shared" si="172"/>
        <v>375856</v>
      </c>
      <c r="D472" s="805">
        <f t="shared" si="177"/>
        <v>141207.34908136484</v>
      </c>
      <c r="E472" s="805">
        <f t="shared" si="177"/>
        <v>46168.853893263338</v>
      </c>
      <c r="F472" s="805">
        <f t="shared" si="177"/>
        <v>55293.088363954514</v>
      </c>
      <c r="G472" s="805">
        <f t="shared" si="177"/>
        <v>63867.016622922143</v>
      </c>
      <c r="H472" s="805">
        <f t="shared" si="177"/>
        <v>0</v>
      </c>
      <c r="I472" s="25">
        <f t="shared" si="173"/>
        <v>682392.30796150491</v>
      </c>
      <c r="J472" s="805">
        <v>104</v>
      </c>
      <c r="K472" s="805">
        <f t="shared" si="174"/>
        <v>6561.4644996298548</v>
      </c>
      <c r="L472" s="706"/>
      <c r="M472" s="706"/>
      <c r="N472" s="194" t="s">
        <v>1456</v>
      </c>
      <c r="O472" s="818">
        <f t="shared" si="164"/>
        <v>41196</v>
      </c>
      <c r="P472" s="818">
        <v>41199</v>
      </c>
      <c r="Q472" s="819" t="s">
        <v>436</v>
      </c>
      <c r="R472" s="8">
        <f t="shared" si="178"/>
        <v>26</v>
      </c>
      <c r="S472" s="848">
        <v>14456</v>
      </c>
      <c r="T472" s="25">
        <f t="shared" si="175"/>
        <v>375856</v>
      </c>
      <c r="U472" s="460"/>
      <c r="V472" s="818"/>
      <c r="W472" s="850"/>
      <c r="X472" s="848"/>
      <c r="Y472" s="25">
        <f t="shared" si="176"/>
        <v>0</v>
      </c>
    </row>
    <row r="473" spans="1:25">
      <c r="A473" s="804">
        <f t="shared" si="167"/>
        <v>15</v>
      </c>
      <c r="B473" s="305" t="s">
        <v>1141</v>
      </c>
      <c r="C473" s="25">
        <f t="shared" si="172"/>
        <v>6407100</v>
      </c>
      <c r="D473" s="805">
        <f t="shared" si="177"/>
        <v>699247.9305471431</v>
      </c>
      <c r="E473" s="805">
        <f t="shared" si="177"/>
        <v>228624.61302914057</v>
      </c>
      <c r="F473" s="805">
        <f t="shared" si="177"/>
        <v>273807.12026381318</v>
      </c>
      <c r="G473" s="805">
        <f t="shared" si="177"/>
        <v>316264.55346927792</v>
      </c>
      <c r="H473" s="805">
        <f t="shared" si="177"/>
        <v>0</v>
      </c>
      <c r="I473" s="25">
        <f t="shared" si="173"/>
        <v>7925044.2173093753</v>
      </c>
      <c r="J473" s="805">
        <v>515</v>
      </c>
      <c r="K473" s="805">
        <f t="shared" si="174"/>
        <v>15388.435373416263</v>
      </c>
      <c r="L473" s="706"/>
      <c r="M473" s="706"/>
      <c r="N473" s="194" t="s">
        <v>1300</v>
      </c>
      <c r="O473" s="818">
        <f t="shared" si="164"/>
        <v>41198</v>
      </c>
      <c r="P473" s="818">
        <v>41201</v>
      </c>
      <c r="Q473" s="819" t="s">
        <v>1073</v>
      </c>
      <c r="R473" s="312">
        <v>350</v>
      </c>
      <c r="S473" s="848">
        <v>18306</v>
      </c>
      <c r="T473" s="25">
        <f t="shared" si="175"/>
        <v>6407100</v>
      </c>
      <c r="U473" s="460"/>
      <c r="V473" s="818"/>
      <c r="W473" s="850"/>
      <c r="X473" s="848"/>
      <c r="Y473" s="25">
        <f t="shared" si="176"/>
        <v>0</v>
      </c>
    </row>
    <row r="474" spans="1:25">
      <c r="A474" s="804">
        <f t="shared" si="167"/>
        <v>16</v>
      </c>
      <c r="B474" s="305" t="s">
        <v>1140</v>
      </c>
      <c r="C474" s="25">
        <f t="shared" si="172"/>
        <v>3744104</v>
      </c>
      <c r="D474" s="805">
        <f t="shared" si="177"/>
        <v>1406642.4389259035</v>
      </c>
      <c r="E474" s="805">
        <f t="shared" si="177"/>
        <v>459912.81378289248</v>
      </c>
      <c r="F474" s="805">
        <f t="shared" si="177"/>
        <v>550804.22639477765</v>
      </c>
      <c r="G474" s="805">
        <f t="shared" si="177"/>
        <v>636213.74251295521</v>
      </c>
      <c r="H474" s="805">
        <f t="shared" si="177"/>
        <v>0</v>
      </c>
      <c r="I474" s="25">
        <f t="shared" si="173"/>
        <v>6797677.221616528</v>
      </c>
      <c r="J474" s="805">
        <v>1036</v>
      </c>
      <c r="K474" s="805">
        <f t="shared" si="174"/>
        <v>6561.464499629853</v>
      </c>
      <c r="L474" s="706"/>
      <c r="M474" s="706"/>
      <c r="N474" s="194" t="s">
        <v>1456</v>
      </c>
      <c r="O474" s="818">
        <f t="shared" si="164"/>
        <v>41198</v>
      </c>
      <c r="P474" s="818">
        <v>41201</v>
      </c>
      <c r="Q474" s="819" t="s">
        <v>1074</v>
      </c>
      <c r="R474" s="8">
        <f t="shared" si="178"/>
        <v>259</v>
      </c>
      <c r="S474" s="848">
        <v>14456</v>
      </c>
      <c r="T474" s="25">
        <f t="shared" si="175"/>
        <v>3744104</v>
      </c>
      <c r="U474" s="460"/>
      <c r="V474" s="818"/>
      <c r="W474" s="850"/>
      <c r="X474" s="848"/>
      <c r="Y474" s="25">
        <f t="shared" si="176"/>
        <v>0</v>
      </c>
    </row>
    <row r="475" spans="1:25">
      <c r="A475" s="804">
        <f t="shared" si="167"/>
        <v>17</v>
      </c>
      <c r="B475" s="305" t="s">
        <v>1127</v>
      </c>
      <c r="C475" s="25">
        <f t="shared" si="172"/>
        <v>5447585</v>
      </c>
      <c r="D475" s="805">
        <f t="shared" si="177"/>
        <v>1384918.2313749243</v>
      </c>
      <c r="E475" s="805">
        <f t="shared" si="177"/>
        <v>452809.91318392893</v>
      </c>
      <c r="F475" s="805">
        <f t="shared" si="177"/>
        <v>542297.59741570766</v>
      </c>
      <c r="G475" s="805">
        <f t="shared" si="177"/>
        <v>626388.04764789017</v>
      </c>
      <c r="H475" s="805">
        <f t="shared" si="177"/>
        <v>0</v>
      </c>
      <c r="I475" s="25">
        <f t="shared" si="173"/>
        <v>8453998.7896224502</v>
      </c>
      <c r="J475" s="805">
        <v>1020</v>
      </c>
      <c r="K475" s="805">
        <f t="shared" si="174"/>
        <v>8288.2341074729902</v>
      </c>
      <c r="L475" s="706"/>
      <c r="M475" s="706"/>
      <c r="N475" s="194" t="s">
        <v>1462</v>
      </c>
      <c r="O475" s="818">
        <f t="shared" si="164"/>
        <v>41202</v>
      </c>
      <c r="P475" s="818">
        <v>41205</v>
      </c>
      <c r="Q475" s="819" t="s">
        <v>1075</v>
      </c>
      <c r="R475" s="312">
        <f>J475/2</f>
        <v>510</v>
      </c>
      <c r="S475" s="848">
        <v>10681.538922155689</v>
      </c>
      <c r="T475" s="25">
        <f t="shared" si="175"/>
        <v>5447585</v>
      </c>
      <c r="U475" s="460"/>
      <c r="V475" s="818"/>
      <c r="W475" s="850"/>
      <c r="X475" s="848"/>
      <c r="Y475" s="25">
        <f t="shared" si="176"/>
        <v>0</v>
      </c>
    </row>
    <row r="476" spans="1:25">
      <c r="A476" s="804">
        <f t="shared" si="167"/>
        <v>18</v>
      </c>
      <c r="B476" s="305" t="s">
        <v>1139</v>
      </c>
      <c r="C476" s="25">
        <f t="shared" si="172"/>
        <v>3447250</v>
      </c>
      <c r="D476" s="805">
        <f t="shared" si="177"/>
        <v>1832980.0121138704</v>
      </c>
      <c r="E476" s="805">
        <f t="shared" si="177"/>
        <v>599307.23803755292</v>
      </c>
      <c r="F476" s="805">
        <f t="shared" si="177"/>
        <v>717746.82010902488</v>
      </c>
      <c r="G476" s="805">
        <f t="shared" si="177"/>
        <v>829043.00423985475</v>
      </c>
      <c r="H476" s="805">
        <f t="shared" si="177"/>
        <v>0</v>
      </c>
      <c r="I476" s="25">
        <f t="shared" si="173"/>
        <v>7426327.0745003019</v>
      </c>
      <c r="J476" s="805">
        <v>1350</v>
      </c>
      <c r="K476" s="805">
        <f t="shared" si="174"/>
        <v>5500.9830181483721</v>
      </c>
      <c r="L476" s="706"/>
      <c r="M476" s="706"/>
      <c r="N476" s="194" t="s">
        <v>1442</v>
      </c>
      <c r="O476" s="818">
        <f t="shared" si="164"/>
        <v>41202</v>
      </c>
      <c r="P476" s="818">
        <v>41205</v>
      </c>
      <c r="Q476" s="819" t="s">
        <v>1076</v>
      </c>
      <c r="R476" s="8">
        <v>250</v>
      </c>
      <c r="S476" s="848">
        <v>13789</v>
      </c>
      <c r="T476" s="25">
        <f t="shared" si="175"/>
        <v>3447250</v>
      </c>
      <c r="U476" s="460"/>
      <c r="V476" s="818"/>
      <c r="W476" s="850"/>
      <c r="X476" s="848"/>
      <c r="Y476" s="25">
        <f t="shared" si="176"/>
        <v>0</v>
      </c>
    </row>
    <row r="477" spans="1:25">
      <c r="A477" s="804">
        <f t="shared" si="167"/>
        <v>19</v>
      </c>
      <c r="B477" s="305" t="s">
        <v>1138</v>
      </c>
      <c r="C477" s="25">
        <f t="shared" si="172"/>
        <v>3742867</v>
      </c>
      <c r="D477" s="805">
        <f t="shared" si="177"/>
        <v>837739.75368463562</v>
      </c>
      <c r="E477" s="805">
        <f t="shared" si="177"/>
        <v>273905.60434753349</v>
      </c>
      <c r="F477" s="805">
        <f t="shared" si="177"/>
        <v>328036.88000538398</v>
      </c>
      <c r="G477" s="805">
        <f t="shared" si="177"/>
        <v>378903.35823406692</v>
      </c>
      <c r="H477" s="805">
        <f t="shared" si="177"/>
        <v>0</v>
      </c>
      <c r="I477" s="25">
        <f t="shared" si="173"/>
        <v>5561452.5962716192</v>
      </c>
      <c r="J477" s="805">
        <v>617</v>
      </c>
      <c r="K477" s="805">
        <f t="shared" si="174"/>
        <v>9013.6995077335814</v>
      </c>
      <c r="L477" s="706"/>
      <c r="M477" s="706"/>
      <c r="N477" s="194" t="s">
        <v>1290</v>
      </c>
      <c r="O477" s="818">
        <f t="shared" si="164"/>
        <v>41202</v>
      </c>
      <c r="P477" s="818">
        <v>41205</v>
      </c>
      <c r="Q477" s="819" t="s">
        <v>1076</v>
      </c>
      <c r="R477" s="312">
        <v>310</v>
      </c>
      <c r="S477" s="848">
        <v>12073.764705882353</v>
      </c>
      <c r="T477" s="25">
        <f t="shared" si="175"/>
        <v>3742867</v>
      </c>
      <c r="U477" s="460"/>
      <c r="V477" s="818"/>
      <c r="W477" s="850"/>
      <c r="X477" s="848"/>
      <c r="Y477" s="25">
        <f t="shared" si="176"/>
        <v>0</v>
      </c>
    </row>
    <row r="478" spans="1:25">
      <c r="A478" s="804">
        <f t="shared" si="167"/>
        <v>20</v>
      </c>
      <c r="B478" s="305" t="s">
        <v>1137</v>
      </c>
      <c r="C478" s="25">
        <f t="shared" si="172"/>
        <v>689450</v>
      </c>
      <c r="D478" s="805">
        <f t="shared" si="177"/>
        <v>397824.55077730666</v>
      </c>
      <c r="E478" s="805">
        <f t="shared" si="177"/>
        <v>130071.86721852075</v>
      </c>
      <c r="F478" s="805">
        <f t="shared" si="177"/>
        <v>155777.64317921799</v>
      </c>
      <c r="G478" s="805">
        <f t="shared" si="177"/>
        <v>179933.03721650181</v>
      </c>
      <c r="H478" s="805">
        <f t="shared" si="177"/>
        <v>0</v>
      </c>
      <c r="I478" s="25">
        <f t="shared" si="173"/>
        <v>1553057.0983915473</v>
      </c>
      <c r="J478" s="805">
        <v>293</v>
      </c>
      <c r="K478" s="805">
        <f t="shared" si="174"/>
        <v>5300.5361719848033</v>
      </c>
      <c r="L478" s="706"/>
      <c r="M478" s="706"/>
      <c r="N478" s="194" t="s">
        <v>1442</v>
      </c>
      <c r="O478" s="818">
        <f t="shared" si="164"/>
        <v>41202</v>
      </c>
      <c r="P478" s="818">
        <v>41205</v>
      </c>
      <c r="Q478" s="819" t="s">
        <v>1076</v>
      </c>
      <c r="R478" s="8">
        <v>50</v>
      </c>
      <c r="S478" s="848">
        <v>13789</v>
      </c>
      <c r="T478" s="25">
        <f t="shared" si="175"/>
        <v>689450</v>
      </c>
      <c r="U478" s="460"/>
      <c r="V478" s="818"/>
      <c r="W478" s="850"/>
      <c r="X478" s="848"/>
      <c r="Y478" s="25">
        <f t="shared" si="176"/>
        <v>0</v>
      </c>
    </row>
    <row r="479" spans="1:25">
      <c r="A479" s="804">
        <f t="shared" si="167"/>
        <v>21</v>
      </c>
      <c r="B479" s="305" t="s">
        <v>1119</v>
      </c>
      <c r="C479" s="25">
        <f t="shared" si="161"/>
        <v>3149328</v>
      </c>
      <c r="D479" s="805">
        <f t="shared" ref="D479:H488" si="179">IF($J$523&lt;&gt;0,D$523/$J$523*$J479,0)</f>
        <v>678881.48596810014</v>
      </c>
      <c r="E479" s="805">
        <f t="shared" si="179"/>
        <v>221965.6437176122</v>
      </c>
      <c r="F479" s="805">
        <f t="shared" si="179"/>
        <v>265832.15559593512</v>
      </c>
      <c r="G479" s="805">
        <f t="shared" si="179"/>
        <v>307052.96453327953</v>
      </c>
      <c r="H479" s="805">
        <f t="shared" si="179"/>
        <v>0</v>
      </c>
      <c r="I479" s="25">
        <f t="shared" si="163"/>
        <v>4623060.2498149266</v>
      </c>
      <c r="J479" s="805">
        <v>500</v>
      </c>
      <c r="K479" s="805">
        <f t="shared" si="169"/>
        <v>9246.1204996298529</v>
      </c>
      <c r="L479" s="706"/>
      <c r="M479" s="706"/>
      <c r="N479" s="194" t="s">
        <v>1360</v>
      </c>
      <c r="O479" s="818">
        <f t="shared" si="164"/>
        <v>41202</v>
      </c>
      <c r="P479" s="818">
        <v>41205</v>
      </c>
      <c r="Q479" s="819" t="s">
        <v>1076</v>
      </c>
      <c r="R479" s="312">
        <v>168</v>
      </c>
      <c r="S479" s="848">
        <v>18746</v>
      </c>
      <c r="T479" s="25">
        <f t="shared" si="170"/>
        <v>3149328</v>
      </c>
      <c r="U479" s="460"/>
      <c r="V479" s="818"/>
      <c r="W479" s="850"/>
      <c r="X479" s="848"/>
      <c r="Y479" s="25">
        <f t="shared" si="171"/>
        <v>0</v>
      </c>
    </row>
    <row r="480" spans="1:25">
      <c r="A480" s="804">
        <f t="shared" si="167"/>
        <v>22</v>
      </c>
      <c r="B480" s="305" t="s">
        <v>1119</v>
      </c>
      <c r="C480" s="25">
        <f t="shared" si="161"/>
        <v>599872</v>
      </c>
      <c r="D480" s="805">
        <f t="shared" si="179"/>
        <v>133060.77124974763</v>
      </c>
      <c r="E480" s="805">
        <f t="shared" si="179"/>
        <v>43505.266168651993</v>
      </c>
      <c r="F480" s="805">
        <f t="shared" si="179"/>
        <v>52103.102496803287</v>
      </c>
      <c r="G480" s="805">
        <f t="shared" si="179"/>
        <v>60182.381048522788</v>
      </c>
      <c r="H480" s="805">
        <f t="shared" si="179"/>
        <v>0</v>
      </c>
      <c r="I480" s="25">
        <f t="shared" si="163"/>
        <v>888723.52096372563</v>
      </c>
      <c r="J480" s="805">
        <v>98</v>
      </c>
      <c r="K480" s="805">
        <f t="shared" si="169"/>
        <v>9068.6073567727108</v>
      </c>
      <c r="L480" s="706"/>
      <c r="M480" s="706"/>
      <c r="N480" s="194" t="s">
        <v>1360</v>
      </c>
      <c r="O480" s="818">
        <f t="shared" si="164"/>
        <v>41205</v>
      </c>
      <c r="P480" s="818">
        <v>41208</v>
      </c>
      <c r="Q480" s="819" t="s">
        <v>1077</v>
      </c>
      <c r="R480" s="312">
        <v>32</v>
      </c>
      <c r="S480" s="848">
        <v>18746</v>
      </c>
      <c r="T480" s="25">
        <f t="shared" si="170"/>
        <v>599872</v>
      </c>
      <c r="U480" s="460"/>
      <c r="V480" s="818"/>
      <c r="W480" s="850"/>
      <c r="X480" s="848"/>
      <c r="Y480" s="25">
        <f t="shared" si="171"/>
        <v>0</v>
      </c>
    </row>
    <row r="481" spans="1:25">
      <c r="A481" s="804">
        <f t="shared" si="167"/>
        <v>23</v>
      </c>
      <c r="B481" s="305" t="s">
        <v>1120</v>
      </c>
      <c r="C481" s="25">
        <f t="shared" si="161"/>
        <v>2854332</v>
      </c>
      <c r="D481" s="805">
        <f t="shared" si="179"/>
        <v>1727074.5003028468</v>
      </c>
      <c r="E481" s="805">
        <f t="shared" si="179"/>
        <v>564680.59761760547</v>
      </c>
      <c r="F481" s="805">
        <f t="shared" si="179"/>
        <v>676277.00383605901</v>
      </c>
      <c r="G481" s="805">
        <f t="shared" si="179"/>
        <v>781142.74177266308</v>
      </c>
      <c r="H481" s="805">
        <f t="shared" si="179"/>
        <v>0</v>
      </c>
      <c r="I481" s="25">
        <f t="shared" si="163"/>
        <v>6603506.8435291741</v>
      </c>
      <c r="J481" s="805">
        <v>1272</v>
      </c>
      <c r="K481" s="805">
        <f t="shared" si="169"/>
        <v>5191.4361977430617</v>
      </c>
      <c r="L481" s="706"/>
      <c r="M481" s="706"/>
      <c r="N481" s="194" t="s">
        <v>899</v>
      </c>
      <c r="O481" s="818">
        <f t="shared" si="164"/>
        <v>41205</v>
      </c>
      <c r="P481" s="818">
        <v>41208</v>
      </c>
      <c r="Q481" s="819" t="s">
        <v>1077</v>
      </c>
      <c r="R481" s="8">
        <v>214</v>
      </c>
      <c r="S481" s="848">
        <v>13338</v>
      </c>
      <c r="T481" s="25">
        <f t="shared" si="170"/>
        <v>2854332</v>
      </c>
      <c r="U481" s="460"/>
      <c r="V481" s="818"/>
      <c r="W481" s="850"/>
      <c r="X481" s="848"/>
      <c r="Y481" s="25">
        <f t="shared" si="171"/>
        <v>0</v>
      </c>
    </row>
    <row r="482" spans="1:25">
      <c r="A482" s="804">
        <f t="shared" si="167"/>
        <v>24</v>
      </c>
      <c r="B482" s="305" t="s">
        <v>1136</v>
      </c>
      <c r="C482" s="25">
        <f t="shared" si="161"/>
        <v>2419200</v>
      </c>
      <c r="D482" s="805">
        <f t="shared" si="179"/>
        <v>868968.30203916819</v>
      </c>
      <c r="E482" s="805">
        <f t="shared" si="179"/>
        <v>284116.02395854361</v>
      </c>
      <c r="F482" s="805">
        <f t="shared" si="179"/>
        <v>340265.15916279698</v>
      </c>
      <c r="G482" s="805">
        <f t="shared" si="179"/>
        <v>393027.79460259777</v>
      </c>
      <c r="H482" s="805">
        <f t="shared" si="179"/>
        <v>0</v>
      </c>
      <c r="I482" s="25">
        <f t="shared" si="163"/>
        <v>4305577.2797631072</v>
      </c>
      <c r="J482" s="805">
        <v>640</v>
      </c>
      <c r="K482" s="805">
        <f t="shared" si="169"/>
        <v>6727.4644996298548</v>
      </c>
      <c r="L482" s="706"/>
      <c r="M482" s="706"/>
      <c r="N482" s="194" t="s">
        <v>1459</v>
      </c>
      <c r="O482" s="818">
        <f t="shared" si="164"/>
        <v>41205</v>
      </c>
      <c r="P482" s="818">
        <v>41208</v>
      </c>
      <c r="Q482" s="819" t="s">
        <v>1077</v>
      </c>
      <c r="R482" s="8">
        <f t="shared" ref="R482" si="180">J482/4</f>
        <v>160</v>
      </c>
      <c r="S482" s="301">
        <v>15120</v>
      </c>
      <c r="T482" s="25">
        <f t="shared" si="170"/>
        <v>2419200</v>
      </c>
      <c r="U482" s="460"/>
      <c r="V482" s="818"/>
      <c r="W482" s="850"/>
      <c r="X482" s="848"/>
      <c r="Y482" s="25">
        <f t="shared" si="171"/>
        <v>0</v>
      </c>
    </row>
    <row r="483" spans="1:25">
      <c r="A483" s="804">
        <f t="shared" si="167"/>
        <v>25</v>
      </c>
      <c r="B483" s="305" t="s">
        <v>1135</v>
      </c>
      <c r="C483" s="25">
        <f t="shared" si="161"/>
        <v>3236506</v>
      </c>
      <c r="D483" s="805">
        <f t="shared" si="179"/>
        <v>822804.36099333735</v>
      </c>
      <c r="E483" s="805">
        <f t="shared" si="179"/>
        <v>269022.36018574599</v>
      </c>
      <c r="F483" s="805">
        <f t="shared" si="179"/>
        <v>322188.57258227339</v>
      </c>
      <c r="G483" s="805">
        <f t="shared" si="179"/>
        <v>372148.19301433477</v>
      </c>
      <c r="H483" s="805">
        <f t="shared" si="179"/>
        <v>0</v>
      </c>
      <c r="I483" s="25">
        <f t="shared" si="163"/>
        <v>5022669.4867756916</v>
      </c>
      <c r="J483" s="805">
        <v>606</v>
      </c>
      <c r="K483" s="805">
        <f t="shared" si="169"/>
        <v>8288.2334765275446</v>
      </c>
      <c r="L483" s="706"/>
      <c r="M483" s="706"/>
      <c r="N483" s="194" t="s">
        <v>1462</v>
      </c>
      <c r="O483" s="818">
        <f t="shared" si="164"/>
        <v>41205</v>
      </c>
      <c r="P483" s="818">
        <v>41208</v>
      </c>
      <c r="Q483" s="819" t="s">
        <v>1077</v>
      </c>
      <c r="R483" s="312">
        <f>J483/2</f>
        <v>303</v>
      </c>
      <c r="S483" s="848">
        <v>10681.538922155689</v>
      </c>
      <c r="T483" s="25">
        <f t="shared" si="170"/>
        <v>3236506</v>
      </c>
      <c r="U483" s="460"/>
      <c r="V483" s="818"/>
      <c r="W483" s="850"/>
      <c r="X483" s="848"/>
      <c r="Y483" s="25">
        <f t="shared" si="171"/>
        <v>0</v>
      </c>
    </row>
    <row r="484" spans="1:25">
      <c r="A484" s="804">
        <f t="shared" si="167"/>
        <v>26</v>
      </c>
      <c r="B484" s="305" t="s">
        <v>1123</v>
      </c>
      <c r="C484" s="25">
        <f t="shared" si="161"/>
        <v>4576500</v>
      </c>
      <c r="D484" s="805">
        <f t="shared" si="179"/>
        <v>1355047.445992328</v>
      </c>
      <c r="E484" s="805">
        <f t="shared" si="179"/>
        <v>443043.42486035399</v>
      </c>
      <c r="F484" s="805">
        <f t="shared" si="179"/>
        <v>530600.9825694866</v>
      </c>
      <c r="G484" s="805">
        <f t="shared" si="179"/>
        <v>612877.71720842598</v>
      </c>
      <c r="H484" s="805">
        <f t="shared" si="179"/>
        <v>0</v>
      </c>
      <c r="I484" s="25">
        <f t="shared" si="163"/>
        <v>7518069.5706305951</v>
      </c>
      <c r="J484" s="805">
        <v>998</v>
      </c>
      <c r="K484" s="805">
        <f t="shared" si="169"/>
        <v>7533.1358423152251</v>
      </c>
      <c r="L484" s="706"/>
      <c r="M484" s="706"/>
      <c r="N484" s="194" t="s">
        <v>1300</v>
      </c>
      <c r="O484" s="818">
        <f t="shared" si="164"/>
        <v>41210</v>
      </c>
      <c r="P484" s="818">
        <v>41213</v>
      </c>
      <c r="Q484" s="819" t="s">
        <v>1078</v>
      </c>
      <c r="R484" s="312">
        <v>250</v>
      </c>
      <c r="S484" s="848">
        <v>18306</v>
      </c>
      <c r="T484" s="25">
        <f t="shared" si="170"/>
        <v>4576500</v>
      </c>
      <c r="U484" s="460"/>
      <c r="V484" s="818"/>
      <c r="W484" s="850"/>
      <c r="X484" s="848"/>
      <c r="Y484" s="25">
        <f t="shared" si="171"/>
        <v>0</v>
      </c>
    </row>
    <row r="485" spans="1:25">
      <c r="A485" s="804">
        <f t="shared" si="167"/>
        <v>27</v>
      </c>
      <c r="B485" s="305" t="s">
        <v>1134</v>
      </c>
      <c r="C485" s="25">
        <f t="shared" si="161"/>
        <v>1528800</v>
      </c>
      <c r="D485" s="805">
        <f t="shared" si="179"/>
        <v>271552.59438724007</v>
      </c>
      <c r="E485" s="805">
        <f t="shared" si="179"/>
        <v>88786.257487044888</v>
      </c>
      <c r="F485" s="805">
        <f t="shared" si="179"/>
        <v>106332.86223837406</v>
      </c>
      <c r="G485" s="805">
        <f t="shared" si="179"/>
        <v>122821.18581331181</v>
      </c>
      <c r="H485" s="805">
        <f t="shared" si="179"/>
        <v>0</v>
      </c>
      <c r="I485" s="25">
        <f t="shared" si="163"/>
        <v>2118292.8999259709</v>
      </c>
      <c r="J485" s="805">
        <v>200</v>
      </c>
      <c r="K485" s="805">
        <f t="shared" si="169"/>
        <v>10591.464499629854</v>
      </c>
      <c r="L485" s="706"/>
      <c r="M485" s="706"/>
      <c r="N485" s="194" t="s">
        <v>1464</v>
      </c>
      <c r="O485" s="818">
        <f t="shared" si="164"/>
        <v>41210</v>
      </c>
      <c r="P485" s="818">
        <v>41213</v>
      </c>
      <c r="Q485" s="819" t="s">
        <v>1078</v>
      </c>
      <c r="R485" s="312">
        <f>J485/2</f>
        <v>100</v>
      </c>
      <c r="S485" s="840">
        <v>15288</v>
      </c>
      <c r="T485" s="25">
        <f t="shared" si="170"/>
        <v>1528800</v>
      </c>
      <c r="U485" s="460"/>
      <c r="V485" s="818"/>
      <c r="W485" s="850"/>
      <c r="X485" s="848"/>
      <c r="Y485" s="25">
        <f t="shared" si="171"/>
        <v>0</v>
      </c>
    </row>
    <row r="486" spans="1:25">
      <c r="A486" s="804">
        <f t="shared" si="167"/>
        <v>28</v>
      </c>
      <c r="B486" s="305" t="s">
        <v>1079</v>
      </c>
      <c r="C486" s="25">
        <f t="shared" si="161"/>
        <v>915700</v>
      </c>
      <c r="D486" s="805">
        <f t="shared" si="179"/>
        <v>135776.29719362003</v>
      </c>
      <c r="E486" s="805">
        <f t="shared" si="179"/>
        <v>44393.128743522444</v>
      </c>
      <c r="F486" s="805">
        <f t="shared" si="179"/>
        <v>53166.431119187029</v>
      </c>
      <c r="G486" s="805">
        <f t="shared" si="179"/>
        <v>61410.592906655904</v>
      </c>
      <c r="H486" s="805">
        <f t="shared" si="179"/>
        <v>0</v>
      </c>
      <c r="I486" s="25">
        <f t="shared" si="163"/>
        <v>1210446.4499629855</v>
      </c>
      <c r="J486" s="805">
        <v>100</v>
      </c>
      <c r="K486" s="805">
        <f t="shared" si="169"/>
        <v>12104.464499629854</v>
      </c>
      <c r="L486" s="706"/>
      <c r="M486" s="706"/>
      <c r="N486" s="194" t="s">
        <v>1357</v>
      </c>
      <c r="O486" s="818">
        <f t="shared" si="164"/>
        <v>41210</v>
      </c>
      <c r="P486" s="818">
        <v>41213</v>
      </c>
      <c r="Q486" s="819" t="s">
        <v>1080</v>
      </c>
      <c r="R486" s="312">
        <v>50</v>
      </c>
      <c r="S486" s="848">
        <v>18314</v>
      </c>
      <c r="T486" s="25">
        <f t="shared" si="170"/>
        <v>915700</v>
      </c>
      <c r="U486" s="460"/>
      <c r="V486" s="818"/>
      <c r="W486" s="850"/>
      <c r="X486" s="848"/>
      <c r="Y486" s="25">
        <f t="shared" si="171"/>
        <v>0</v>
      </c>
    </row>
    <row r="487" spans="1:25">
      <c r="A487" s="804">
        <f t="shared" si="167"/>
        <v>29</v>
      </c>
      <c r="B487" s="305" t="s">
        <v>1082</v>
      </c>
      <c r="C487" s="25">
        <f t="shared" si="161"/>
        <v>915700</v>
      </c>
      <c r="D487" s="805">
        <f t="shared" si="179"/>
        <v>135776.29719362003</v>
      </c>
      <c r="E487" s="805">
        <f t="shared" si="179"/>
        <v>44393.128743522444</v>
      </c>
      <c r="F487" s="805">
        <f t="shared" si="179"/>
        <v>53166.431119187029</v>
      </c>
      <c r="G487" s="805">
        <f t="shared" si="179"/>
        <v>61410.592906655904</v>
      </c>
      <c r="H487" s="805">
        <f t="shared" si="179"/>
        <v>0</v>
      </c>
      <c r="I487" s="25">
        <f t="shared" si="163"/>
        <v>1210446.4499629855</v>
      </c>
      <c r="J487" s="805">
        <v>100</v>
      </c>
      <c r="K487" s="805">
        <f t="shared" si="169"/>
        <v>12104.464499629854</v>
      </c>
      <c r="L487" s="706"/>
      <c r="M487" s="706"/>
      <c r="N487" s="194" t="s">
        <v>1357</v>
      </c>
      <c r="O487" s="818">
        <f t="shared" si="164"/>
        <v>41210</v>
      </c>
      <c r="P487" s="818">
        <v>41213</v>
      </c>
      <c r="Q487" s="819" t="s">
        <v>1080</v>
      </c>
      <c r="R487" s="312">
        <v>50</v>
      </c>
      <c r="S487" s="848">
        <v>18314</v>
      </c>
      <c r="T487" s="25">
        <f t="shared" si="170"/>
        <v>915700</v>
      </c>
      <c r="U487" s="460"/>
      <c r="V487" s="818"/>
      <c r="W487" s="850"/>
      <c r="X487" s="848"/>
      <c r="Y487" s="25">
        <f t="shared" si="171"/>
        <v>0</v>
      </c>
    </row>
    <row r="488" spans="1:25">
      <c r="A488" s="804">
        <f t="shared" si="167"/>
        <v>30</v>
      </c>
      <c r="B488" s="305" t="s">
        <v>1083</v>
      </c>
      <c r="C488" s="25">
        <f t="shared" si="161"/>
        <v>915700</v>
      </c>
      <c r="D488" s="805">
        <f t="shared" si="179"/>
        <v>135776.29719362003</v>
      </c>
      <c r="E488" s="805">
        <f t="shared" si="179"/>
        <v>44393.128743522444</v>
      </c>
      <c r="F488" s="805">
        <f t="shared" si="179"/>
        <v>53166.431119187029</v>
      </c>
      <c r="G488" s="805">
        <f t="shared" si="179"/>
        <v>61410.592906655904</v>
      </c>
      <c r="H488" s="805">
        <f t="shared" si="179"/>
        <v>0</v>
      </c>
      <c r="I488" s="25">
        <f t="shared" si="163"/>
        <v>1210446.4499629855</v>
      </c>
      <c r="J488" s="805">
        <v>100</v>
      </c>
      <c r="K488" s="805">
        <f t="shared" si="169"/>
        <v>12104.464499629854</v>
      </c>
      <c r="L488" s="706"/>
      <c r="M488" s="706"/>
      <c r="N488" s="194" t="s">
        <v>1357</v>
      </c>
      <c r="O488" s="818">
        <f t="shared" si="164"/>
        <v>41210</v>
      </c>
      <c r="P488" s="818">
        <v>41213</v>
      </c>
      <c r="Q488" s="819" t="s">
        <v>1080</v>
      </c>
      <c r="R488" s="312">
        <v>50</v>
      </c>
      <c r="S488" s="848">
        <v>18314</v>
      </c>
      <c r="T488" s="25">
        <f t="shared" si="170"/>
        <v>915700</v>
      </c>
      <c r="U488" s="460"/>
      <c r="V488" s="818"/>
      <c r="W488" s="850"/>
      <c r="X488" s="848"/>
      <c r="Y488" s="25">
        <f t="shared" si="171"/>
        <v>0</v>
      </c>
    </row>
    <row r="489" spans="1:25">
      <c r="A489" s="804">
        <f t="shared" si="167"/>
        <v>31</v>
      </c>
      <c r="B489" s="305" t="s">
        <v>1084</v>
      </c>
      <c r="C489" s="25">
        <f t="shared" si="161"/>
        <v>1855900</v>
      </c>
      <c r="D489" s="805">
        <f t="shared" ref="D489:H498" si="181">IF($J$523&lt;&gt;0,D$523/$J$523*$J489,0)</f>
        <v>271552.59438724007</v>
      </c>
      <c r="E489" s="805">
        <f t="shared" si="181"/>
        <v>88786.257487044888</v>
      </c>
      <c r="F489" s="805">
        <f t="shared" si="181"/>
        <v>106332.86223837406</v>
      </c>
      <c r="G489" s="805">
        <f t="shared" si="181"/>
        <v>122821.18581331181</v>
      </c>
      <c r="H489" s="805">
        <f t="shared" si="181"/>
        <v>0</v>
      </c>
      <c r="I489" s="25">
        <f t="shared" si="163"/>
        <v>2445392.8999259709</v>
      </c>
      <c r="J489" s="805">
        <v>200</v>
      </c>
      <c r="K489" s="805">
        <f t="shared" si="169"/>
        <v>12226.964499629854</v>
      </c>
      <c r="L489" s="706"/>
      <c r="M489" s="706"/>
      <c r="N489" s="194" t="s">
        <v>1268</v>
      </c>
      <c r="O489" s="818">
        <f t="shared" si="164"/>
        <v>41210</v>
      </c>
      <c r="P489" s="818">
        <v>41213</v>
      </c>
      <c r="Q489" s="819" t="s">
        <v>1080</v>
      </c>
      <c r="R489" s="8">
        <v>100</v>
      </c>
      <c r="S489" s="848">
        <v>18559</v>
      </c>
      <c r="T489" s="25">
        <f t="shared" si="170"/>
        <v>1855900</v>
      </c>
      <c r="U489" s="460"/>
      <c r="V489" s="818"/>
      <c r="W489" s="850"/>
      <c r="X489" s="848"/>
      <c r="Y489" s="25">
        <f t="shared" si="171"/>
        <v>0</v>
      </c>
    </row>
    <row r="490" spans="1:25">
      <c r="A490" s="804">
        <f t="shared" si="167"/>
        <v>32</v>
      </c>
      <c r="B490" s="305" t="s">
        <v>1085</v>
      </c>
      <c r="C490" s="25">
        <f t="shared" si="161"/>
        <v>898900</v>
      </c>
      <c r="D490" s="805">
        <f t="shared" si="181"/>
        <v>135776.29719362003</v>
      </c>
      <c r="E490" s="805">
        <f t="shared" si="181"/>
        <v>44393.128743522444</v>
      </c>
      <c r="F490" s="805">
        <f t="shared" si="181"/>
        <v>53166.431119187029</v>
      </c>
      <c r="G490" s="805">
        <f t="shared" si="181"/>
        <v>61410.592906655904</v>
      </c>
      <c r="H490" s="805">
        <f t="shared" si="181"/>
        <v>0</v>
      </c>
      <c r="I490" s="25">
        <f t="shared" si="163"/>
        <v>1193646.4499629855</v>
      </c>
      <c r="J490" s="805">
        <v>100</v>
      </c>
      <c r="K490" s="805">
        <f t="shared" si="169"/>
        <v>11936.464499629854</v>
      </c>
      <c r="L490" s="706"/>
      <c r="M490" s="706"/>
      <c r="N490" s="194" t="s">
        <v>1344</v>
      </c>
      <c r="O490" s="818">
        <f t="shared" si="164"/>
        <v>41210</v>
      </c>
      <c r="P490" s="818">
        <v>41213</v>
      </c>
      <c r="Q490" s="819" t="s">
        <v>1080</v>
      </c>
      <c r="R490" s="312">
        <v>100</v>
      </c>
      <c r="S490" s="848">
        <v>8989</v>
      </c>
      <c r="T490" s="25">
        <f t="shared" si="170"/>
        <v>898900</v>
      </c>
      <c r="U490" s="460"/>
      <c r="V490" s="818"/>
      <c r="W490" s="850"/>
      <c r="X490" s="848"/>
      <c r="Y490" s="25">
        <f t="shared" si="171"/>
        <v>0</v>
      </c>
    </row>
    <row r="491" spans="1:25">
      <c r="A491" s="804">
        <f t="shared" si="167"/>
        <v>33</v>
      </c>
      <c r="B491" s="305" t="s">
        <v>1086</v>
      </c>
      <c r="C491" s="25">
        <f t="shared" si="161"/>
        <v>1844300</v>
      </c>
      <c r="D491" s="805">
        <f t="shared" si="181"/>
        <v>271552.59438724007</v>
      </c>
      <c r="E491" s="805">
        <f t="shared" si="181"/>
        <v>88786.257487044888</v>
      </c>
      <c r="F491" s="805">
        <f t="shared" si="181"/>
        <v>106332.86223837406</v>
      </c>
      <c r="G491" s="805">
        <f t="shared" si="181"/>
        <v>122821.18581331181</v>
      </c>
      <c r="H491" s="805">
        <f t="shared" si="181"/>
        <v>0</v>
      </c>
      <c r="I491" s="25">
        <f t="shared" si="163"/>
        <v>2433792.8999259709</v>
      </c>
      <c r="J491" s="805">
        <v>200</v>
      </c>
      <c r="K491" s="805">
        <f t="shared" si="169"/>
        <v>12168.964499629854</v>
      </c>
      <c r="L491" s="706"/>
      <c r="M491" s="706"/>
      <c r="N491" s="194" t="s">
        <v>1333</v>
      </c>
      <c r="O491" s="818">
        <f t="shared" si="164"/>
        <v>41210</v>
      </c>
      <c r="P491" s="818">
        <v>41213</v>
      </c>
      <c r="Q491" s="819" t="s">
        <v>1080</v>
      </c>
      <c r="R491" s="312">
        <v>100</v>
      </c>
      <c r="S491" s="848">
        <v>18443</v>
      </c>
      <c r="T491" s="25">
        <f t="shared" si="170"/>
        <v>1844300</v>
      </c>
      <c r="U491" s="460"/>
      <c r="V491" s="818"/>
      <c r="W491" s="850"/>
      <c r="X491" s="848"/>
      <c r="Y491" s="25">
        <f t="shared" si="171"/>
        <v>0</v>
      </c>
    </row>
    <row r="492" spans="1:25">
      <c r="A492" s="804">
        <f t="shared" si="167"/>
        <v>34</v>
      </c>
      <c r="B492" s="305" t="s">
        <v>1120</v>
      </c>
      <c r="C492" s="25">
        <f t="shared" si="161"/>
        <v>3601260</v>
      </c>
      <c r="D492" s="805">
        <f t="shared" si="181"/>
        <v>2198218.2515647081</v>
      </c>
      <c r="E492" s="805">
        <f t="shared" si="181"/>
        <v>718724.75435762829</v>
      </c>
      <c r="F492" s="805">
        <f t="shared" si="181"/>
        <v>860764.51981963799</v>
      </c>
      <c r="G492" s="805">
        <f t="shared" si="181"/>
        <v>994237.49915875914</v>
      </c>
      <c r="H492" s="805">
        <f t="shared" si="181"/>
        <v>0</v>
      </c>
      <c r="I492" s="25">
        <f t="shared" si="163"/>
        <v>8373205.0249007326</v>
      </c>
      <c r="J492" s="805">
        <v>1619</v>
      </c>
      <c r="K492" s="805">
        <f t="shared" si="169"/>
        <v>5171.8375694260239</v>
      </c>
      <c r="L492" s="706"/>
      <c r="M492" s="706"/>
      <c r="N492" s="194" t="s">
        <v>899</v>
      </c>
      <c r="O492" s="818">
        <f t="shared" si="164"/>
        <v>41223</v>
      </c>
      <c r="P492" s="818">
        <v>41226</v>
      </c>
      <c r="Q492" s="819" t="s">
        <v>1087</v>
      </c>
      <c r="R492" s="8">
        <v>270</v>
      </c>
      <c r="S492" s="848">
        <v>13338</v>
      </c>
      <c r="T492" s="25">
        <f t="shared" si="170"/>
        <v>3601260</v>
      </c>
      <c r="U492" s="460"/>
      <c r="V492" s="818"/>
      <c r="W492" s="850"/>
      <c r="X492" s="848"/>
      <c r="Y492" s="25">
        <f t="shared" si="171"/>
        <v>0</v>
      </c>
    </row>
    <row r="493" spans="1:25">
      <c r="A493" s="804">
        <f t="shared" si="167"/>
        <v>35</v>
      </c>
      <c r="B493" s="305" t="s">
        <v>1133</v>
      </c>
      <c r="C493" s="25">
        <f t="shared" si="161"/>
        <v>5583330</v>
      </c>
      <c r="D493" s="805">
        <f t="shared" si="181"/>
        <v>825519.88693720975</v>
      </c>
      <c r="E493" s="805">
        <f t="shared" si="181"/>
        <v>269910.22276061645</v>
      </c>
      <c r="F493" s="805">
        <f t="shared" si="181"/>
        <v>323251.90120465716</v>
      </c>
      <c r="G493" s="805">
        <f t="shared" si="181"/>
        <v>373376.40487246792</v>
      </c>
      <c r="H493" s="805">
        <f t="shared" si="181"/>
        <v>0</v>
      </c>
      <c r="I493" s="25">
        <f t="shared" si="163"/>
        <v>7375388.4157749508</v>
      </c>
      <c r="J493" s="805">
        <v>608</v>
      </c>
      <c r="K493" s="805">
        <f t="shared" si="169"/>
        <v>12130.573052261432</v>
      </c>
      <c r="L493" s="706"/>
      <c r="M493" s="706"/>
      <c r="N493" s="194" t="s">
        <v>1300</v>
      </c>
      <c r="O493" s="818">
        <f t="shared" si="164"/>
        <v>41223</v>
      </c>
      <c r="P493" s="818">
        <v>41226</v>
      </c>
      <c r="Q493" s="819" t="s">
        <v>1087</v>
      </c>
      <c r="R493" s="312">
        <v>305</v>
      </c>
      <c r="S493" s="848">
        <v>18306</v>
      </c>
      <c r="T493" s="25">
        <f t="shared" si="170"/>
        <v>5583330</v>
      </c>
      <c r="U493" s="460"/>
      <c r="V493" s="818"/>
      <c r="W493" s="850"/>
      <c r="X493" s="848"/>
      <c r="Y493" s="25">
        <f t="shared" si="171"/>
        <v>0</v>
      </c>
    </row>
    <row r="494" spans="1:25">
      <c r="A494" s="804">
        <f t="shared" si="167"/>
        <v>36</v>
      </c>
      <c r="B494" s="305" t="s">
        <v>1119</v>
      </c>
      <c r="C494" s="25">
        <f t="shared" ref="C494:C508" si="182">T494</f>
        <v>3749200</v>
      </c>
      <c r="D494" s="805">
        <f t="shared" si="181"/>
        <v>817373.30910559255</v>
      </c>
      <c r="E494" s="805">
        <f t="shared" si="181"/>
        <v>267246.63503600511</v>
      </c>
      <c r="F494" s="805">
        <f t="shared" si="181"/>
        <v>320061.91533750592</v>
      </c>
      <c r="G494" s="805">
        <f t="shared" si="181"/>
        <v>369691.76929806854</v>
      </c>
      <c r="H494" s="805">
        <f t="shared" si="181"/>
        <v>0</v>
      </c>
      <c r="I494" s="25">
        <f t="shared" ref="I494:I508" si="183">SUM(C494:H494)</f>
        <v>5523573.6287771715</v>
      </c>
      <c r="J494" s="805">
        <v>602</v>
      </c>
      <c r="K494" s="805">
        <f t="shared" ref="K494:K508" si="184">IF(J494&lt;&gt;"",I494/J494,"")</f>
        <v>9175.371476374039</v>
      </c>
      <c r="L494" s="706"/>
      <c r="M494" s="706"/>
      <c r="N494" s="194" t="s">
        <v>1360</v>
      </c>
      <c r="O494" s="818">
        <f t="shared" si="164"/>
        <v>41223</v>
      </c>
      <c r="P494" s="818">
        <v>41226</v>
      </c>
      <c r="Q494" s="819" t="s">
        <v>1087</v>
      </c>
      <c r="R494" s="312">
        <v>200</v>
      </c>
      <c r="S494" s="848">
        <v>18746</v>
      </c>
      <c r="T494" s="25">
        <f t="shared" ref="T494:T508" si="185">ROUND(R494*S494,0)</f>
        <v>3749200</v>
      </c>
      <c r="U494" s="460"/>
      <c r="V494" s="818"/>
      <c r="W494" s="850"/>
      <c r="X494" s="848"/>
      <c r="Y494" s="25">
        <f t="shared" ref="Y494:Y508" si="186">ROUND(W494*X494,0)</f>
        <v>0</v>
      </c>
    </row>
    <row r="495" spans="1:25">
      <c r="A495" s="804">
        <f t="shared" si="167"/>
        <v>37</v>
      </c>
      <c r="B495" s="305" t="s">
        <v>1123</v>
      </c>
      <c r="C495" s="25">
        <f t="shared" si="182"/>
        <v>2324862</v>
      </c>
      <c r="D495" s="805">
        <f t="shared" si="181"/>
        <v>687028.06379971735</v>
      </c>
      <c r="E495" s="805">
        <f t="shared" si="181"/>
        <v>224629.23144222356</v>
      </c>
      <c r="F495" s="805">
        <f t="shared" si="181"/>
        <v>269022.14146308636</v>
      </c>
      <c r="G495" s="805">
        <f t="shared" si="181"/>
        <v>310737.60010767885</v>
      </c>
      <c r="H495" s="805">
        <f t="shared" si="181"/>
        <v>0</v>
      </c>
      <c r="I495" s="25">
        <f t="shared" si="183"/>
        <v>3816279.0368127064</v>
      </c>
      <c r="J495" s="805">
        <v>506</v>
      </c>
      <c r="K495" s="805">
        <f t="shared" si="184"/>
        <v>7542.0534324361788</v>
      </c>
      <c r="L495" s="706"/>
      <c r="M495" s="706"/>
      <c r="N495" s="194" t="s">
        <v>1300</v>
      </c>
      <c r="O495" s="818">
        <f t="shared" si="164"/>
        <v>41225</v>
      </c>
      <c r="P495" s="818">
        <v>41228</v>
      </c>
      <c r="Q495" s="819" t="s">
        <v>1088</v>
      </c>
      <c r="R495" s="312">
        <v>127</v>
      </c>
      <c r="S495" s="848">
        <v>18306</v>
      </c>
      <c r="T495" s="25">
        <f t="shared" si="185"/>
        <v>2324862</v>
      </c>
      <c r="U495" s="460"/>
      <c r="V495" s="818"/>
      <c r="W495" s="850"/>
      <c r="X495" s="848"/>
      <c r="Y495" s="25">
        <f t="shared" si="186"/>
        <v>0</v>
      </c>
    </row>
    <row r="496" spans="1:25">
      <c r="A496" s="804">
        <f t="shared" si="167"/>
        <v>38</v>
      </c>
      <c r="B496" s="305" t="s">
        <v>1132</v>
      </c>
      <c r="C496" s="25">
        <f t="shared" si="182"/>
        <v>37372</v>
      </c>
      <c r="D496" s="805">
        <f t="shared" si="181"/>
        <v>142565.11205330104</v>
      </c>
      <c r="E496" s="805">
        <f t="shared" si="181"/>
        <v>46612.785180698564</v>
      </c>
      <c r="F496" s="805">
        <f t="shared" si="181"/>
        <v>55824.752675146381</v>
      </c>
      <c r="G496" s="805">
        <f t="shared" si="181"/>
        <v>64481.122551988701</v>
      </c>
      <c r="H496" s="805">
        <f t="shared" si="181"/>
        <v>0</v>
      </c>
      <c r="I496" s="25">
        <f t="shared" si="183"/>
        <v>346855.77246113465</v>
      </c>
      <c r="J496" s="805">
        <v>105</v>
      </c>
      <c r="K496" s="805">
        <f t="shared" si="184"/>
        <v>3303.3883091536632</v>
      </c>
      <c r="L496" s="706"/>
      <c r="M496" s="706"/>
      <c r="N496" s="194" t="s">
        <v>1339</v>
      </c>
      <c r="O496" s="818">
        <f t="shared" si="164"/>
        <v>41225</v>
      </c>
      <c r="P496" s="818">
        <v>41228</v>
      </c>
      <c r="Q496" s="819" t="s">
        <v>1088</v>
      </c>
      <c r="R496" s="312">
        <v>2.75</v>
      </c>
      <c r="S496" s="848">
        <v>13589.818181818182</v>
      </c>
      <c r="T496" s="25">
        <f t="shared" si="185"/>
        <v>37372</v>
      </c>
      <c r="U496" s="460"/>
      <c r="V496" s="818"/>
      <c r="W496" s="850"/>
      <c r="X496" s="848"/>
      <c r="Y496" s="25">
        <f t="shared" si="186"/>
        <v>0</v>
      </c>
    </row>
    <row r="497" spans="1:25">
      <c r="A497" s="804">
        <f t="shared" si="167"/>
        <v>39</v>
      </c>
      <c r="B497" s="305" t="s">
        <v>1116</v>
      </c>
      <c r="C497" s="25">
        <f t="shared" si="182"/>
        <v>10049437</v>
      </c>
      <c r="D497" s="805">
        <f t="shared" si="181"/>
        <v>1364551.7867958813</v>
      </c>
      <c r="E497" s="805">
        <f t="shared" si="181"/>
        <v>446150.94387240056</v>
      </c>
      <c r="F497" s="805">
        <f t="shared" si="181"/>
        <v>534322.63274782966</v>
      </c>
      <c r="G497" s="805">
        <f t="shared" si="181"/>
        <v>617176.45871189178</v>
      </c>
      <c r="H497" s="805">
        <f t="shared" si="181"/>
        <v>0</v>
      </c>
      <c r="I497" s="25">
        <f t="shared" si="183"/>
        <v>13011638.822128002</v>
      </c>
      <c r="J497" s="805">
        <v>1005</v>
      </c>
      <c r="K497" s="805">
        <f t="shared" si="184"/>
        <v>12946.904300624878</v>
      </c>
      <c r="L497" s="706"/>
      <c r="M497" s="706"/>
      <c r="N497" s="40" t="s">
        <v>1365</v>
      </c>
      <c r="O497" s="818">
        <f t="shared" si="164"/>
        <v>41225</v>
      </c>
      <c r="P497" s="818">
        <v>41228</v>
      </c>
      <c r="Q497" s="819" t="s">
        <v>1089</v>
      </c>
      <c r="R497" s="312">
        <v>503</v>
      </c>
      <c r="S497" s="848">
        <v>19979</v>
      </c>
      <c r="T497" s="25">
        <f t="shared" si="185"/>
        <v>10049437</v>
      </c>
      <c r="U497" s="460"/>
      <c r="V497" s="818"/>
      <c r="W497" s="850"/>
      <c r="X497" s="848"/>
      <c r="Y497" s="25">
        <f t="shared" si="186"/>
        <v>0</v>
      </c>
    </row>
    <row r="498" spans="1:25">
      <c r="A498" s="804">
        <f t="shared" si="167"/>
        <v>40</v>
      </c>
      <c r="B498" s="305" t="s">
        <v>1131</v>
      </c>
      <c r="C498" s="25">
        <f t="shared" si="182"/>
        <v>1681680</v>
      </c>
      <c r="D498" s="805">
        <f t="shared" si="181"/>
        <v>298707.85382596409</v>
      </c>
      <c r="E498" s="805">
        <f t="shared" si="181"/>
        <v>97664.883235749367</v>
      </c>
      <c r="F498" s="805">
        <f t="shared" si="181"/>
        <v>116966.14846221147</v>
      </c>
      <c r="G498" s="805">
        <f t="shared" si="181"/>
        <v>135103.304394643</v>
      </c>
      <c r="H498" s="805">
        <f t="shared" si="181"/>
        <v>0</v>
      </c>
      <c r="I498" s="25">
        <f t="shared" si="183"/>
        <v>2330122.1899185674</v>
      </c>
      <c r="J498" s="805">
        <v>220</v>
      </c>
      <c r="K498" s="805">
        <f t="shared" si="184"/>
        <v>10591.464499629852</v>
      </c>
      <c r="L498" s="706"/>
      <c r="M498" s="706"/>
      <c r="N498" s="194" t="s">
        <v>1464</v>
      </c>
      <c r="O498" s="818">
        <f t="shared" si="164"/>
        <v>41232</v>
      </c>
      <c r="P498" s="818">
        <v>41235</v>
      </c>
      <c r="Q498" s="819" t="s">
        <v>1090</v>
      </c>
      <c r="R498" s="312">
        <f>J498/2</f>
        <v>110</v>
      </c>
      <c r="S498" s="840">
        <v>15288</v>
      </c>
      <c r="T498" s="25">
        <f t="shared" si="185"/>
        <v>1681680</v>
      </c>
      <c r="U498" s="460"/>
      <c r="V498" s="818"/>
      <c r="W498" s="850"/>
      <c r="X498" s="848"/>
      <c r="Y498" s="25">
        <f t="shared" si="186"/>
        <v>0</v>
      </c>
    </row>
    <row r="499" spans="1:25">
      <c r="A499" s="804">
        <f t="shared" si="167"/>
        <v>41</v>
      </c>
      <c r="B499" s="305" t="s">
        <v>1130</v>
      </c>
      <c r="C499" s="25">
        <f t="shared" si="182"/>
        <v>2524000</v>
      </c>
      <c r="D499" s="805">
        <f t="shared" ref="D499:H508" si="187">IF($J$523&lt;&gt;0,D$523/$J$523*$J499,0)</f>
        <v>350302.84675953968</v>
      </c>
      <c r="E499" s="805">
        <f t="shared" si="187"/>
        <v>114534.2721582879</v>
      </c>
      <c r="F499" s="805">
        <f t="shared" si="187"/>
        <v>137169.39228750253</v>
      </c>
      <c r="G499" s="805">
        <f t="shared" si="187"/>
        <v>158439.32969917223</v>
      </c>
      <c r="H499" s="805">
        <f t="shared" si="187"/>
        <v>0</v>
      </c>
      <c r="I499" s="25">
        <f t="shared" si="183"/>
        <v>3284445.8409045022</v>
      </c>
      <c r="J499" s="805">
        <v>258</v>
      </c>
      <c r="K499" s="805">
        <f t="shared" si="184"/>
        <v>12730.410236063963</v>
      </c>
      <c r="L499" s="706"/>
      <c r="M499" s="706"/>
      <c r="N499" s="194" t="s">
        <v>1303</v>
      </c>
      <c r="O499" s="818">
        <f t="shared" si="164"/>
        <v>41232</v>
      </c>
      <c r="P499" s="818">
        <v>41235</v>
      </c>
      <c r="Q499" s="819" t="s">
        <v>1090</v>
      </c>
      <c r="R499" s="312">
        <v>100</v>
      </c>
      <c r="S499" s="848">
        <v>25240</v>
      </c>
      <c r="T499" s="25">
        <f t="shared" si="185"/>
        <v>2524000</v>
      </c>
      <c r="U499" s="460"/>
      <c r="V499" s="818"/>
      <c r="W499" s="850"/>
      <c r="X499" s="848"/>
      <c r="Y499" s="25">
        <f t="shared" si="186"/>
        <v>0</v>
      </c>
    </row>
    <row r="500" spans="1:25">
      <c r="A500" s="804">
        <f t="shared" si="167"/>
        <v>42</v>
      </c>
      <c r="B500" s="305" t="s">
        <v>1129</v>
      </c>
      <c r="C500" s="25">
        <f t="shared" si="182"/>
        <v>2349750</v>
      </c>
      <c r="D500" s="805">
        <f t="shared" si="187"/>
        <v>400540.07672117907</v>
      </c>
      <c r="E500" s="805">
        <f t="shared" si="187"/>
        <v>130959.72979339121</v>
      </c>
      <c r="F500" s="805">
        <f t="shared" si="187"/>
        <v>156840.97180160173</v>
      </c>
      <c r="G500" s="805">
        <f t="shared" si="187"/>
        <v>181161.24907463492</v>
      </c>
      <c r="H500" s="805">
        <f t="shared" si="187"/>
        <v>0</v>
      </c>
      <c r="I500" s="25">
        <f t="shared" si="183"/>
        <v>3219252.0273908074</v>
      </c>
      <c r="J500" s="805">
        <v>295</v>
      </c>
      <c r="K500" s="805">
        <f t="shared" si="184"/>
        <v>10912.718736917992</v>
      </c>
      <c r="L500" s="706"/>
      <c r="M500" s="706"/>
      <c r="N500" s="194" t="s">
        <v>1345</v>
      </c>
      <c r="O500" s="818">
        <f t="shared" si="164"/>
        <v>41232</v>
      </c>
      <c r="P500" s="818">
        <v>41235</v>
      </c>
      <c r="Q500" s="819" t="s">
        <v>1090</v>
      </c>
      <c r="R500" s="312">
        <v>150</v>
      </c>
      <c r="S500" s="848">
        <v>15665</v>
      </c>
      <c r="T500" s="25">
        <f t="shared" si="185"/>
        <v>2349750</v>
      </c>
      <c r="U500" s="460"/>
      <c r="V500" s="818"/>
      <c r="W500" s="850"/>
      <c r="X500" s="848"/>
      <c r="Y500" s="25">
        <f t="shared" si="186"/>
        <v>0</v>
      </c>
    </row>
    <row r="501" spans="1:25">
      <c r="A501" s="804">
        <f>IF(B501&lt;&gt;"",A500+1,"")</f>
        <v>43</v>
      </c>
      <c r="B501" s="305" t="s">
        <v>1128</v>
      </c>
      <c r="C501" s="25">
        <f t="shared" si="182"/>
        <v>2592000</v>
      </c>
      <c r="D501" s="805">
        <f t="shared" si="187"/>
        <v>403255.60266505147</v>
      </c>
      <c r="E501" s="805">
        <f t="shared" si="187"/>
        <v>131847.59236826166</v>
      </c>
      <c r="F501" s="805">
        <f t="shared" si="187"/>
        <v>157904.30042398549</v>
      </c>
      <c r="G501" s="805">
        <f t="shared" si="187"/>
        <v>182389.46093276804</v>
      </c>
      <c r="H501" s="805">
        <f t="shared" si="187"/>
        <v>0</v>
      </c>
      <c r="I501" s="25">
        <f t="shared" si="183"/>
        <v>3467396.9563900661</v>
      </c>
      <c r="J501" s="805">
        <v>297</v>
      </c>
      <c r="K501" s="805">
        <f t="shared" si="184"/>
        <v>11674.73722690258</v>
      </c>
      <c r="L501" s="706"/>
      <c r="M501" s="706"/>
      <c r="N501" s="194" t="s">
        <v>734</v>
      </c>
      <c r="O501" s="818">
        <f t="shared" si="164"/>
        <v>41232</v>
      </c>
      <c r="P501" s="818">
        <v>41235</v>
      </c>
      <c r="Q501" s="819" t="s">
        <v>1090</v>
      </c>
      <c r="R501" s="312">
        <v>300</v>
      </c>
      <c r="S501" s="848">
        <v>8640</v>
      </c>
      <c r="T501" s="25">
        <f t="shared" si="185"/>
        <v>2592000</v>
      </c>
      <c r="U501" s="460"/>
      <c r="V501" s="818"/>
      <c r="W501" s="850"/>
      <c r="X501" s="848"/>
      <c r="Y501" s="25">
        <f t="shared" si="186"/>
        <v>0</v>
      </c>
    </row>
    <row r="502" spans="1:25">
      <c r="A502" s="804">
        <f t="shared" si="167"/>
        <v>44</v>
      </c>
      <c r="B502" s="305" t="s">
        <v>1127</v>
      </c>
      <c r="C502" s="25">
        <f t="shared" si="182"/>
        <v>5607808</v>
      </c>
      <c r="D502" s="805">
        <f t="shared" si="187"/>
        <v>1425651.1205330102</v>
      </c>
      <c r="E502" s="805">
        <f t="shared" si="187"/>
        <v>466127.85180698562</v>
      </c>
      <c r="F502" s="805">
        <f t="shared" si="187"/>
        <v>558247.52675146377</v>
      </c>
      <c r="G502" s="805">
        <f t="shared" si="187"/>
        <v>644811.22551988694</v>
      </c>
      <c r="H502" s="805">
        <f t="shared" si="187"/>
        <v>0</v>
      </c>
      <c r="I502" s="25">
        <f t="shared" si="183"/>
        <v>8702645.7246113457</v>
      </c>
      <c r="J502" s="805">
        <v>1050</v>
      </c>
      <c r="K502" s="805">
        <f t="shared" si="184"/>
        <v>8288.234023439376</v>
      </c>
      <c r="L502" s="706"/>
      <c r="M502" s="706"/>
      <c r="N502" s="194" t="s">
        <v>1462</v>
      </c>
      <c r="O502" s="818">
        <f t="shared" si="164"/>
        <v>41241</v>
      </c>
      <c r="P502" s="818">
        <v>41244</v>
      </c>
      <c r="Q502" s="819" t="s">
        <v>1091</v>
      </c>
      <c r="R502" s="312">
        <f>J502/2</f>
        <v>525</v>
      </c>
      <c r="S502" s="848">
        <v>10681.538922155689</v>
      </c>
      <c r="T502" s="25">
        <f t="shared" si="185"/>
        <v>5607808</v>
      </c>
      <c r="U502" s="460"/>
      <c r="V502" s="818"/>
      <c r="W502" s="850"/>
      <c r="X502" s="848"/>
      <c r="Y502" s="25">
        <f t="shared" si="186"/>
        <v>0</v>
      </c>
    </row>
    <row r="503" spans="1:25">
      <c r="A503" s="804">
        <f t="shared" si="167"/>
        <v>45</v>
      </c>
      <c r="B503" s="305" t="s">
        <v>1126</v>
      </c>
      <c r="C503" s="25">
        <f t="shared" si="182"/>
        <v>3018441</v>
      </c>
      <c r="D503" s="805">
        <f t="shared" si="187"/>
        <v>678881.48596810014</v>
      </c>
      <c r="E503" s="805">
        <f t="shared" si="187"/>
        <v>221965.6437176122</v>
      </c>
      <c r="F503" s="805">
        <f t="shared" si="187"/>
        <v>265832.15559593512</v>
      </c>
      <c r="G503" s="805">
        <f t="shared" si="187"/>
        <v>307052.96453327953</v>
      </c>
      <c r="H503" s="805">
        <f t="shared" si="187"/>
        <v>0</v>
      </c>
      <c r="I503" s="25">
        <f t="shared" si="183"/>
        <v>4492173.2498149266</v>
      </c>
      <c r="J503" s="805">
        <v>500</v>
      </c>
      <c r="K503" s="805">
        <f t="shared" si="184"/>
        <v>8984.3464996298535</v>
      </c>
      <c r="L503" s="706"/>
      <c r="M503" s="706"/>
      <c r="N503" s="194" t="s">
        <v>1290</v>
      </c>
      <c r="O503" s="818">
        <f t="shared" si="164"/>
        <v>41250</v>
      </c>
      <c r="P503" s="818">
        <v>41253</v>
      </c>
      <c r="Q503" s="819" t="s">
        <v>1092</v>
      </c>
      <c r="R503" s="312">
        <f>J503/2</f>
        <v>250</v>
      </c>
      <c r="S503" s="848">
        <v>12073.764705882353</v>
      </c>
      <c r="T503" s="25">
        <f t="shared" si="185"/>
        <v>3018441</v>
      </c>
      <c r="U503" s="460"/>
      <c r="V503" s="818"/>
      <c r="W503" s="850"/>
      <c r="X503" s="848"/>
      <c r="Y503" s="25">
        <f t="shared" si="186"/>
        <v>0</v>
      </c>
    </row>
    <row r="504" spans="1:25">
      <c r="A504" s="804">
        <f t="shared" si="167"/>
        <v>46</v>
      </c>
      <c r="B504" s="305" t="s">
        <v>1125</v>
      </c>
      <c r="C504" s="25">
        <f t="shared" si="182"/>
        <v>2859600</v>
      </c>
      <c r="D504" s="805">
        <f t="shared" si="187"/>
        <v>655799.51544518478</v>
      </c>
      <c r="E504" s="805">
        <f t="shared" si="187"/>
        <v>214418.81183121339</v>
      </c>
      <c r="F504" s="805">
        <f t="shared" si="187"/>
        <v>256793.86230567336</v>
      </c>
      <c r="G504" s="805">
        <f t="shared" si="187"/>
        <v>296613.163739148</v>
      </c>
      <c r="H504" s="805">
        <f t="shared" si="187"/>
        <v>0</v>
      </c>
      <c r="I504" s="25">
        <f t="shared" si="183"/>
        <v>4283225.3533212198</v>
      </c>
      <c r="J504" s="805">
        <v>483</v>
      </c>
      <c r="K504" s="805">
        <f t="shared" si="184"/>
        <v>8867.9613940397921</v>
      </c>
      <c r="L504" s="706"/>
      <c r="M504" s="706"/>
      <c r="N504" s="194" t="s">
        <v>1362</v>
      </c>
      <c r="O504" s="818">
        <f t="shared" si="164"/>
        <v>41250</v>
      </c>
      <c r="P504" s="818">
        <v>41253</v>
      </c>
      <c r="Q504" s="819" t="s">
        <v>1092</v>
      </c>
      <c r="R504" s="312">
        <v>100</v>
      </c>
      <c r="S504" s="301">
        <v>28596</v>
      </c>
      <c r="T504" s="25">
        <f t="shared" si="185"/>
        <v>2859600</v>
      </c>
      <c r="U504" s="460"/>
      <c r="V504" s="818"/>
      <c r="W504" s="850"/>
      <c r="X504" s="848"/>
      <c r="Y504" s="25">
        <f t="shared" si="186"/>
        <v>0</v>
      </c>
    </row>
    <row r="505" spans="1:25">
      <c r="A505" s="804">
        <f t="shared" si="167"/>
        <v>47</v>
      </c>
      <c r="B505" s="305" t="s">
        <v>1124</v>
      </c>
      <c r="C505" s="25">
        <f t="shared" si="182"/>
        <v>2377620</v>
      </c>
      <c r="D505" s="805">
        <f t="shared" si="187"/>
        <v>684312.53785584494</v>
      </c>
      <c r="E505" s="805">
        <f t="shared" si="187"/>
        <v>223741.3688673531</v>
      </c>
      <c r="F505" s="805">
        <f t="shared" si="187"/>
        <v>267958.81284070265</v>
      </c>
      <c r="G505" s="805">
        <f t="shared" si="187"/>
        <v>309509.38824954577</v>
      </c>
      <c r="H505" s="805">
        <f t="shared" si="187"/>
        <v>0</v>
      </c>
      <c r="I505" s="25">
        <f t="shared" si="183"/>
        <v>3863142.1078134463</v>
      </c>
      <c r="J505" s="805">
        <v>504</v>
      </c>
      <c r="K505" s="805">
        <f t="shared" si="184"/>
        <v>7664.9644996298539</v>
      </c>
      <c r="L505" s="706"/>
      <c r="M505" s="706"/>
      <c r="N505" s="194" t="s">
        <v>1443</v>
      </c>
      <c r="O505" s="818">
        <f t="shared" si="164"/>
        <v>41250</v>
      </c>
      <c r="P505" s="818">
        <v>41253</v>
      </c>
      <c r="Q505" s="819" t="s">
        <v>1092</v>
      </c>
      <c r="R505" s="312">
        <v>255</v>
      </c>
      <c r="S505" s="848">
        <v>9324</v>
      </c>
      <c r="T505" s="25">
        <f t="shared" si="185"/>
        <v>2377620</v>
      </c>
      <c r="U505" s="460"/>
      <c r="V505" s="818"/>
      <c r="W505" s="850"/>
      <c r="X505" s="848"/>
      <c r="Y505" s="25">
        <f t="shared" si="186"/>
        <v>0</v>
      </c>
    </row>
    <row r="506" spans="1:25">
      <c r="A506" s="804">
        <f t="shared" si="167"/>
        <v>48</v>
      </c>
      <c r="B506" s="305" t="s">
        <v>1123</v>
      </c>
      <c r="C506" s="25">
        <f t="shared" si="182"/>
        <v>2434698</v>
      </c>
      <c r="D506" s="805">
        <f t="shared" si="187"/>
        <v>719614.37512618618</v>
      </c>
      <c r="E506" s="805">
        <f t="shared" si="187"/>
        <v>235283.58234066895</v>
      </c>
      <c r="F506" s="805">
        <f t="shared" si="187"/>
        <v>281782.08493169124</v>
      </c>
      <c r="G506" s="805">
        <f t="shared" si="187"/>
        <v>325476.1424052763</v>
      </c>
      <c r="H506" s="805">
        <f t="shared" si="187"/>
        <v>0</v>
      </c>
      <c r="I506" s="25">
        <f t="shared" si="183"/>
        <v>3996854.1848038225</v>
      </c>
      <c r="J506" s="805">
        <v>530</v>
      </c>
      <c r="K506" s="805">
        <f t="shared" si="184"/>
        <v>7541.2343109506082</v>
      </c>
      <c r="L506" s="706"/>
      <c r="M506" s="706"/>
      <c r="N506" s="194" t="s">
        <v>1300</v>
      </c>
      <c r="O506" s="818">
        <f t="shared" si="164"/>
        <v>41259</v>
      </c>
      <c r="P506" s="818">
        <v>41262</v>
      </c>
      <c r="Q506" s="819" t="s">
        <v>1094</v>
      </c>
      <c r="R506" s="312">
        <v>133</v>
      </c>
      <c r="S506" s="848">
        <v>18306</v>
      </c>
      <c r="T506" s="25">
        <f t="shared" si="185"/>
        <v>2434698</v>
      </c>
      <c r="U506" s="460"/>
      <c r="V506" s="818"/>
      <c r="W506" s="850"/>
      <c r="X506" s="848"/>
      <c r="Y506" s="25">
        <f t="shared" si="186"/>
        <v>0</v>
      </c>
    </row>
    <row r="507" spans="1:25">
      <c r="A507" s="804">
        <f t="shared" si="167"/>
        <v>49</v>
      </c>
      <c r="B507" s="305" t="s">
        <v>1095</v>
      </c>
      <c r="C507" s="25">
        <f t="shared" si="182"/>
        <v>2509920</v>
      </c>
      <c r="D507" s="805">
        <f t="shared" si="187"/>
        <v>901554.61336563702</v>
      </c>
      <c r="E507" s="805">
        <f t="shared" si="187"/>
        <v>294770.37485698902</v>
      </c>
      <c r="F507" s="805">
        <f t="shared" si="187"/>
        <v>353025.10263140185</v>
      </c>
      <c r="G507" s="805">
        <f t="shared" si="187"/>
        <v>407766.33690019522</v>
      </c>
      <c r="H507" s="805">
        <f t="shared" si="187"/>
        <v>0</v>
      </c>
      <c r="I507" s="25">
        <f t="shared" si="183"/>
        <v>4467036.4277542233</v>
      </c>
      <c r="J507" s="805">
        <v>664</v>
      </c>
      <c r="K507" s="805">
        <f t="shared" si="184"/>
        <v>6727.4644996298548</v>
      </c>
      <c r="L507" s="706"/>
      <c r="M507" s="706"/>
      <c r="N507" s="194" t="s">
        <v>1459</v>
      </c>
      <c r="O507" s="818">
        <f t="shared" si="164"/>
        <v>41259</v>
      </c>
      <c r="P507" s="818">
        <v>41262</v>
      </c>
      <c r="Q507" s="819" t="s">
        <v>1096</v>
      </c>
      <c r="R507" s="8">
        <f t="shared" ref="R507:R508" si="188">J507/4</f>
        <v>166</v>
      </c>
      <c r="S507" s="301">
        <v>15120</v>
      </c>
      <c r="T507" s="25">
        <f t="shared" si="185"/>
        <v>2509920</v>
      </c>
      <c r="U507" s="460"/>
      <c r="V507" s="818"/>
      <c r="W507" s="850"/>
      <c r="X507" s="848"/>
      <c r="Y507" s="25">
        <f t="shared" si="186"/>
        <v>0</v>
      </c>
    </row>
    <row r="508" spans="1:25">
      <c r="A508" s="804">
        <f t="shared" si="167"/>
        <v>50</v>
      </c>
      <c r="B508" s="305" t="s">
        <v>1097</v>
      </c>
      <c r="C508" s="25">
        <f t="shared" si="182"/>
        <v>211680</v>
      </c>
      <c r="D508" s="805">
        <f t="shared" si="187"/>
        <v>76034.72642842721</v>
      </c>
      <c r="E508" s="805">
        <f t="shared" si="187"/>
        <v>24860.152096372567</v>
      </c>
      <c r="F508" s="805">
        <f t="shared" si="187"/>
        <v>29773.201426744738</v>
      </c>
      <c r="G508" s="805">
        <f t="shared" si="187"/>
        <v>34389.932027727307</v>
      </c>
      <c r="H508" s="805">
        <f t="shared" si="187"/>
        <v>0</v>
      </c>
      <c r="I508" s="25">
        <f t="shared" si="183"/>
        <v>376738.01197927183</v>
      </c>
      <c r="J508" s="805">
        <v>56</v>
      </c>
      <c r="K508" s="805">
        <f t="shared" si="184"/>
        <v>6727.4644996298539</v>
      </c>
      <c r="L508" s="706"/>
      <c r="M508" s="706"/>
      <c r="N508" s="194" t="s">
        <v>1459</v>
      </c>
      <c r="O508" s="818">
        <f t="shared" si="164"/>
        <v>41259</v>
      </c>
      <c r="P508" s="818">
        <v>41262</v>
      </c>
      <c r="Q508" s="819" t="s">
        <v>1096</v>
      </c>
      <c r="R508" s="8">
        <f t="shared" si="188"/>
        <v>14</v>
      </c>
      <c r="S508" s="301">
        <v>15120</v>
      </c>
      <c r="T508" s="25">
        <f t="shared" si="185"/>
        <v>211680</v>
      </c>
      <c r="U508" s="460"/>
      <c r="V508" s="818"/>
      <c r="W508" s="850"/>
      <c r="X508" s="848"/>
      <c r="Y508" s="25">
        <f t="shared" si="186"/>
        <v>0</v>
      </c>
    </row>
    <row r="509" spans="1:25">
      <c r="A509" s="804">
        <f t="shared" si="167"/>
        <v>51</v>
      </c>
      <c r="B509" s="305" t="s">
        <v>1180</v>
      </c>
      <c r="C509" s="25">
        <f t="shared" si="161"/>
        <v>419580</v>
      </c>
      <c r="D509" s="805">
        <f t="shared" ref="D509:H521" si="189">IF($J$523&lt;&gt;0,D$523/$J$523*$J509,0)</f>
        <v>126271.95639006663</v>
      </c>
      <c r="E509" s="805">
        <f t="shared" si="189"/>
        <v>41285.609731475874</v>
      </c>
      <c r="F509" s="805">
        <f t="shared" si="189"/>
        <v>49444.780940843935</v>
      </c>
      <c r="G509" s="805">
        <f t="shared" si="189"/>
        <v>57111.85140318999</v>
      </c>
      <c r="H509" s="805">
        <f t="shared" si="189"/>
        <v>0</v>
      </c>
      <c r="I509" s="25">
        <f t="shared" si="163"/>
        <v>693694.1984655764</v>
      </c>
      <c r="J509" s="805">
        <v>93</v>
      </c>
      <c r="K509" s="805">
        <f t="shared" si="169"/>
        <v>7459.0774028556598</v>
      </c>
      <c r="L509" s="706"/>
      <c r="M509" s="706"/>
      <c r="N509" s="194" t="s">
        <v>1443</v>
      </c>
      <c r="O509" s="818">
        <f t="shared" si="164"/>
        <v>41259</v>
      </c>
      <c r="P509" s="818">
        <v>41262</v>
      </c>
      <c r="Q509" s="819" t="s">
        <v>1096</v>
      </c>
      <c r="R509" s="312">
        <v>45</v>
      </c>
      <c r="S509" s="848">
        <v>9324</v>
      </c>
      <c r="T509" s="25">
        <f t="shared" si="170"/>
        <v>419580</v>
      </c>
      <c r="U509" s="460"/>
      <c r="V509" s="818"/>
      <c r="W509" s="850"/>
      <c r="X509" s="848"/>
      <c r="Y509" s="25">
        <f t="shared" si="171"/>
        <v>0</v>
      </c>
    </row>
    <row r="510" spans="1:25">
      <c r="A510" s="804">
        <f t="shared" si="167"/>
        <v>52</v>
      </c>
      <c r="B510" s="305" t="s">
        <v>1122</v>
      </c>
      <c r="C510" s="25">
        <f t="shared" si="161"/>
        <v>729600</v>
      </c>
      <c r="D510" s="805">
        <f t="shared" si="189"/>
        <v>171078.13446396124</v>
      </c>
      <c r="E510" s="805">
        <f t="shared" si="189"/>
        <v>55935.342216838275</v>
      </c>
      <c r="F510" s="805">
        <f t="shared" si="189"/>
        <v>66989.703210175663</v>
      </c>
      <c r="G510" s="805">
        <f t="shared" si="189"/>
        <v>77377.347062386441</v>
      </c>
      <c r="H510" s="805">
        <f t="shared" si="189"/>
        <v>0</v>
      </c>
      <c r="I510" s="25">
        <f t="shared" si="163"/>
        <v>1100980.5269533615</v>
      </c>
      <c r="J510" s="805">
        <v>126</v>
      </c>
      <c r="K510" s="805">
        <f t="shared" si="169"/>
        <v>8737.9406901060429</v>
      </c>
      <c r="L510" s="706"/>
      <c r="M510" s="706"/>
      <c r="N510" s="194" t="s">
        <v>1418</v>
      </c>
      <c r="O510" s="818">
        <f t="shared" si="164"/>
        <v>41259</v>
      </c>
      <c r="P510" s="818">
        <v>41262</v>
      </c>
      <c r="Q510" s="819" t="s">
        <v>1096</v>
      </c>
      <c r="R510" s="312">
        <v>150</v>
      </c>
      <c r="S510" s="848">
        <v>4864</v>
      </c>
      <c r="T510" s="25">
        <f t="shared" si="170"/>
        <v>729600</v>
      </c>
      <c r="U510" s="460"/>
      <c r="V510" s="818"/>
      <c r="W510" s="850"/>
      <c r="X510" s="848"/>
      <c r="Y510" s="25">
        <f t="shared" si="171"/>
        <v>0</v>
      </c>
    </row>
    <row r="511" spans="1:25">
      <c r="A511" s="804">
        <f t="shared" si="167"/>
        <v>53</v>
      </c>
      <c r="B511" s="305" t="s">
        <v>1121</v>
      </c>
      <c r="C511" s="25">
        <f t="shared" si="161"/>
        <v>744053</v>
      </c>
      <c r="D511" s="805">
        <f t="shared" si="189"/>
        <v>297350.09085402789</v>
      </c>
      <c r="E511" s="805">
        <f t="shared" si="189"/>
        <v>97220.951948314148</v>
      </c>
      <c r="F511" s="805">
        <f t="shared" si="189"/>
        <v>116434.4841510196</v>
      </c>
      <c r="G511" s="805">
        <f t="shared" si="189"/>
        <v>134489.19846557642</v>
      </c>
      <c r="H511" s="805">
        <f t="shared" si="189"/>
        <v>0</v>
      </c>
      <c r="I511" s="25">
        <f t="shared" si="163"/>
        <v>1389547.7254189379</v>
      </c>
      <c r="J511" s="805">
        <v>219</v>
      </c>
      <c r="K511" s="805">
        <f t="shared" si="169"/>
        <v>6344.9667827348758</v>
      </c>
      <c r="L511" s="706"/>
      <c r="M511" s="706"/>
      <c r="N511" s="194" t="s">
        <v>1339</v>
      </c>
      <c r="O511" s="818">
        <f t="shared" si="164"/>
        <v>41260</v>
      </c>
      <c r="P511" s="818">
        <v>41263</v>
      </c>
      <c r="Q511" s="819" t="s">
        <v>1098</v>
      </c>
      <c r="R511" s="8">
        <f t="shared" ref="R511" si="190">J511/4</f>
        <v>54.75</v>
      </c>
      <c r="S511" s="848">
        <v>13590</v>
      </c>
      <c r="T511" s="25">
        <f t="shared" si="170"/>
        <v>744053</v>
      </c>
      <c r="U511" s="460"/>
      <c r="V511" s="818"/>
      <c r="W511" s="850"/>
      <c r="X511" s="848"/>
      <c r="Y511" s="25">
        <f t="shared" si="171"/>
        <v>0</v>
      </c>
    </row>
    <row r="512" spans="1:25">
      <c r="A512" s="804">
        <f t="shared" si="167"/>
        <v>54</v>
      </c>
      <c r="B512" s="305" t="s">
        <v>1072</v>
      </c>
      <c r="C512" s="25">
        <f t="shared" si="161"/>
        <v>361400</v>
      </c>
      <c r="D512" s="805">
        <f t="shared" si="189"/>
        <v>135776.29719362003</v>
      </c>
      <c r="E512" s="805">
        <f t="shared" si="189"/>
        <v>44393.128743522444</v>
      </c>
      <c r="F512" s="805">
        <f t="shared" si="189"/>
        <v>53166.431119187029</v>
      </c>
      <c r="G512" s="805">
        <f t="shared" si="189"/>
        <v>61410.592906655904</v>
      </c>
      <c r="H512" s="805">
        <f t="shared" si="189"/>
        <v>0</v>
      </c>
      <c r="I512" s="25">
        <f t="shared" si="163"/>
        <v>656146.44996298535</v>
      </c>
      <c r="J512" s="805">
        <v>100</v>
      </c>
      <c r="K512" s="805">
        <f t="shared" si="169"/>
        <v>6561.4644996298539</v>
      </c>
      <c r="L512" s="706"/>
      <c r="M512" s="706"/>
      <c r="N512" s="194" t="s">
        <v>1456</v>
      </c>
      <c r="O512" s="818">
        <f t="shared" si="164"/>
        <v>41260</v>
      </c>
      <c r="P512" s="818">
        <v>41263</v>
      </c>
      <c r="Q512" s="819" t="s">
        <v>1098</v>
      </c>
      <c r="R512" s="8">
        <f t="shared" ref="R512:R514" si="191">J512/4</f>
        <v>25</v>
      </c>
      <c r="S512" s="848">
        <v>14456</v>
      </c>
      <c r="T512" s="25">
        <f t="shared" si="170"/>
        <v>361400</v>
      </c>
      <c r="U512" s="460"/>
      <c r="V512" s="818"/>
      <c r="W512" s="850"/>
      <c r="X512" s="848"/>
      <c r="Y512" s="25">
        <f t="shared" si="171"/>
        <v>0</v>
      </c>
    </row>
    <row r="513" spans="1:25">
      <c r="A513" s="804">
        <f t="shared" si="167"/>
        <v>55</v>
      </c>
      <c r="B513" s="305" t="s">
        <v>1071</v>
      </c>
      <c r="C513" s="25">
        <f t="shared" si="161"/>
        <v>353340</v>
      </c>
      <c r="D513" s="805">
        <f t="shared" si="189"/>
        <v>141207.34908136484</v>
      </c>
      <c r="E513" s="805">
        <f t="shared" si="189"/>
        <v>46168.853893263338</v>
      </c>
      <c r="F513" s="805">
        <f t="shared" si="189"/>
        <v>55293.088363954514</v>
      </c>
      <c r="G513" s="805">
        <f t="shared" si="189"/>
        <v>63867.016622922143</v>
      </c>
      <c r="H513" s="805">
        <f t="shared" si="189"/>
        <v>0</v>
      </c>
      <c r="I513" s="25">
        <f t="shared" si="163"/>
        <v>659876.30796150491</v>
      </c>
      <c r="J513" s="805">
        <v>104</v>
      </c>
      <c r="K513" s="805">
        <f t="shared" si="169"/>
        <v>6344.9644996298548</v>
      </c>
      <c r="L513" s="706"/>
      <c r="M513" s="706"/>
      <c r="N513" s="194" t="s">
        <v>1339</v>
      </c>
      <c r="O513" s="818">
        <f t="shared" si="164"/>
        <v>41260</v>
      </c>
      <c r="P513" s="818">
        <v>41263</v>
      </c>
      <c r="Q513" s="819" t="s">
        <v>1098</v>
      </c>
      <c r="R513" s="8">
        <f t="shared" si="191"/>
        <v>26</v>
      </c>
      <c r="S513" s="848">
        <v>13590</v>
      </c>
      <c r="T513" s="25">
        <f t="shared" si="170"/>
        <v>353340</v>
      </c>
      <c r="U513" s="460"/>
      <c r="V513" s="818"/>
      <c r="W513" s="850"/>
      <c r="X513" s="848"/>
      <c r="Y513" s="25">
        <f t="shared" si="171"/>
        <v>0</v>
      </c>
    </row>
    <row r="514" spans="1:25">
      <c r="A514" s="804">
        <f t="shared" si="167"/>
        <v>56</v>
      </c>
      <c r="B514" s="305" t="s">
        <v>1180</v>
      </c>
      <c r="C514" s="25">
        <f t="shared" si="161"/>
        <v>419224</v>
      </c>
      <c r="D514" s="805">
        <f t="shared" si="189"/>
        <v>157500.50474459922</v>
      </c>
      <c r="E514" s="805">
        <f t="shared" si="189"/>
        <v>51496.029342486036</v>
      </c>
      <c r="F514" s="805">
        <f t="shared" si="189"/>
        <v>61673.060098256952</v>
      </c>
      <c r="G514" s="805">
        <f t="shared" si="189"/>
        <v>71236.287771720847</v>
      </c>
      <c r="H514" s="805">
        <f t="shared" si="189"/>
        <v>0</v>
      </c>
      <c r="I514" s="25">
        <f t="shared" si="163"/>
        <v>761129.88195706299</v>
      </c>
      <c r="J514" s="805">
        <v>116</v>
      </c>
      <c r="K514" s="805">
        <f t="shared" si="169"/>
        <v>6561.464499629853</v>
      </c>
      <c r="L514" s="706"/>
      <c r="M514" s="706"/>
      <c r="N514" s="194" t="s">
        <v>1456</v>
      </c>
      <c r="O514" s="818">
        <f t="shared" si="164"/>
        <v>41260</v>
      </c>
      <c r="P514" s="818">
        <v>41263</v>
      </c>
      <c r="Q514" s="819" t="s">
        <v>1098</v>
      </c>
      <c r="R514" s="8">
        <f t="shared" si="191"/>
        <v>29</v>
      </c>
      <c r="S514" s="848">
        <v>14456</v>
      </c>
      <c r="T514" s="25">
        <f t="shared" si="170"/>
        <v>419224</v>
      </c>
      <c r="U514" s="460"/>
      <c r="V514" s="818"/>
      <c r="W514" s="850"/>
      <c r="X514" s="848"/>
      <c r="Y514" s="25">
        <f t="shared" si="171"/>
        <v>0</v>
      </c>
    </row>
    <row r="515" spans="1:25">
      <c r="A515" s="804">
        <f t="shared" si="167"/>
        <v>57</v>
      </c>
      <c r="B515" s="305" t="s">
        <v>1099</v>
      </c>
      <c r="C515" s="25">
        <f t="shared" si="161"/>
        <v>1128280</v>
      </c>
      <c r="D515" s="805">
        <f t="shared" si="189"/>
        <v>271552.59438724007</v>
      </c>
      <c r="E515" s="805">
        <f t="shared" si="189"/>
        <v>88786.257487044888</v>
      </c>
      <c r="F515" s="805">
        <f t="shared" si="189"/>
        <v>106332.86223837406</v>
      </c>
      <c r="G515" s="805">
        <f t="shared" si="189"/>
        <v>122821.18581331181</v>
      </c>
      <c r="H515" s="805">
        <f t="shared" si="189"/>
        <v>0</v>
      </c>
      <c r="I515" s="25">
        <f t="shared" si="163"/>
        <v>1717772.8999259707</v>
      </c>
      <c r="J515" s="805">
        <v>200</v>
      </c>
      <c r="K515" s="805">
        <f t="shared" si="169"/>
        <v>8588.8644996298535</v>
      </c>
      <c r="L515" s="706"/>
      <c r="M515" s="706"/>
      <c r="N515" s="194" t="s">
        <v>1325</v>
      </c>
      <c r="O515" s="818">
        <f t="shared" si="164"/>
        <v>41260</v>
      </c>
      <c r="P515" s="818">
        <v>41263</v>
      </c>
      <c r="Q515" s="819" t="s">
        <v>1098</v>
      </c>
      <c r="R515" s="312">
        <v>40</v>
      </c>
      <c r="S515" s="848">
        <v>28207</v>
      </c>
      <c r="T515" s="25">
        <f t="shared" si="170"/>
        <v>1128280</v>
      </c>
      <c r="U515" s="460"/>
      <c r="V515" s="818"/>
      <c r="W515" s="850"/>
      <c r="X515" s="848"/>
      <c r="Y515" s="25">
        <f t="shared" si="171"/>
        <v>0</v>
      </c>
    </row>
    <row r="516" spans="1:25">
      <c r="A516" s="804">
        <f t="shared" si="167"/>
        <v>58</v>
      </c>
      <c r="B516" s="305" t="s">
        <v>1100</v>
      </c>
      <c r="C516" s="25">
        <f t="shared" si="161"/>
        <v>1855900</v>
      </c>
      <c r="D516" s="805">
        <f t="shared" si="189"/>
        <v>271552.59438724007</v>
      </c>
      <c r="E516" s="805">
        <f t="shared" si="189"/>
        <v>88786.257487044888</v>
      </c>
      <c r="F516" s="805">
        <f t="shared" si="189"/>
        <v>106332.86223837406</v>
      </c>
      <c r="G516" s="805">
        <f t="shared" si="189"/>
        <v>122821.18581331181</v>
      </c>
      <c r="H516" s="805">
        <f t="shared" si="189"/>
        <v>0</v>
      </c>
      <c r="I516" s="25">
        <f t="shared" si="163"/>
        <v>2445392.8999259709</v>
      </c>
      <c r="J516" s="805">
        <v>200</v>
      </c>
      <c r="K516" s="805">
        <f t="shared" si="169"/>
        <v>12226.964499629854</v>
      </c>
      <c r="L516" s="706"/>
      <c r="M516" s="706"/>
      <c r="N516" s="194" t="s">
        <v>1302</v>
      </c>
      <c r="O516" s="818">
        <f t="shared" si="164"/>
        <v>41262</v>
      </c>
      <c r="P516" s="818">
        <v>41265</v>
      </c>
      <c r="Q516" s="819" t="s">
        <v>1101</v>
      </c>
      <c r="R516" s="312">
        <v>100</v>
      </c>
      <c r="S516" s="848">
        <v>18559</v>
      </c>
      <c r="T516" s="25">
        <f t="shared" si="170"/>
        <v>1855900</v>
      </c>
      <c r="U516" s="460"/>
      <c r="V516" s="818"/>
      <c r="W516" s="850"/>
      <c r="X516" s="848"/>
      <c r="Y516" s="25">
        <f t="shared" si="171"/>
        <v>0</v>
      </c>
    </row>
    <row r="517" spans="1:25">
      <c r="A517" s="804">
        <f t="shared" si="167"/>
        <v>59</v>
      </c>
      <c r="B517" s="305" t="s">
        <v>1120</v>
      </c>
      <c r="C517" s="25">
        <f t="shared" si="161"/>
        <v>3601260</v>
      </c>
      <c r="D517" s="805">
        <f t="shared" si="189"/>
        <v>2196860.4885927723</v>
      </c>
      <c r="E517" s="805">
        <f t="shared" si="189"/>
        <v>718280.82307019306</v>
      </c>
      <c r="F517" s="805">
        <f t="shared" si="189"/>
        <v>860232.85550844611</v>
      </c>
      <c r="G517" s="805">
        <f t="shared" si="189"/>
        <v>993623.39322969248</v>
      </c>
      <c r="H517" s="805">
        <f t="shared" si="189"/>
        <v>0</v>
      </c>
      <c r="I517" s="25">
        <f t="shared" si="163"/>
        <v>8370257.5604011025</v>
      </c>
      <c r="J517" s="805">
        <v>1618</v>
      </c>
      <c r="K517" s="805">
        <f t="shared" si="169"/>
        <v>5173.2123364654526</v>
      </c>
      <c r="L517" s="706"/>
      <c r="M517" s="706"/>
      <c r="N517" s="194" t="s">
        <v>899</v>
      </c>
      <c r="O517" s="818">
        <f t="shared" si="164"/>
        <v>41262</v>
      </c>
      <c r="P517" s="818">
        <v>41265</v>
      </c>
      <c r="Q517" s="819" t="s">
        <v>1102</v>
      </c>
      <c r="R517" s="8">
        <v>270</v>
      </c>
      <c r="S517" s="848">
        <v>13338</v>
      </c>
      <c r="T517" s="25">
        <f t="shared" si="170"/>
        <v>3601260</v>
      </c>
      <c r="U517" s="460"/>
      <c r="V517" s="818"/>
      <c r="W517" s="850"/>
      <c r="X517" s="848"/>
      <c r="Y517" s="25">
        <f t="shared" si="171"/>
        <v>0</v>
      </c>
    </row>
    <row r="518" spans="1:25">
      <c r="A518" s="804">
        <f t="shared" si="167"/>
        <v>60</v>
      </c>
      <c r="B518" s="305" t="s">
        <v>1119</v>
      </c>
      <c r="C518" s="25">
        <f t="shared" si="161"/>
        <v>1874600</v>
      </c>
      <c r="D518" s="805">
        <f t="shared" si="189"/>
        <v>410044.41752473247</v>
      </c>
      <c r="E518" s="805">
        <f t="shared" si="189"/>
        <v>134067.24880543776</v>
      </c>
      <c r="F518" s="805">
        <f t="shared" si="189"/>
        <v>160562.62197994482</v>
      </c>
      <c r="G518" s="805">
        <f t="shared" si="189"/>
        <v>185459.99057810084</v>
      </c>
      <c r="H518" s="805">
        <f t="shared" si="189"/>
        <v>0</v>
      </c>
      <c r="I518" s="25">
        <f>SUM(C518:H518)+1</f>
        <v>2764735.2788882162</v>
      </c>
      <c r="J518" s="805">
        <v>302</v>
      </c>
      <c r="K518" s="805">
        <f t="shared" si="169"/>
        <v>9154.7525791000535</v>
      </c>
      <c r="L518" s="706"/>
      <c r="M518" s="706"/>
      <c r="N518" s="194" t="s">
        <v>1360</v>
      </c>
      <c r="O518" s="818">
        <f t="shared" si="164"/>
        <v>41262</v>
      </c>
      <c r="P518" s="818">
        <v>41265</v>
      </c>
      <c r="Q518" s="819" t="s">
        <v>1102</v>
      </c>
      <c r="R518" s="312">
        <v>100</v>
      </c>
      <c r="S518" s="848">
        <v>18746</v>
      </c>
      <c r="T518" s="25">
        <f t="shared" si="170"/>
        <v>1874600</v>
      </c>
      <c r="U518" s="460"/>
      <c r="V518" s="818"/>
      <c r="W518" s="850"/>
      <c r="X518" s="848"/>
      <c r="Y518" s="25">
        <f t="shared" si="171"/>
        <v>0</v>
      </c>
    </row>
    <row r="519" spans="1:25">
      <c r="A519" s="804">
        <f t="shared" si="167"/>
        <v>61</v>
      </c>
      <c r="B519" s="305" t="s">
        <v>1117</v>
      </c>
      <c r="C519" s="25">
        <f t="shared" si="161"/>
        <v>1614000</v>
      </c>
      <c r="D519" s="805">
        <f t="shared" si="189"/>
        <v>131703.00827781143</v>
      </c>
      <c r="E519" s="805">
        <f t="shared" si="189"/>
        <v>43061.334881216768</v>
      </c>
      <c r="F519" s="805">
        <f t="shared" si="189"/>
        <v>51571.43818561142</v>
      </c>
      <c r="G519" s="805">
        <f t="shared" si="189"/>
        <v>59568.27511945623</v>
      </c>
      <c r="H519" s="805">
        <f t="shared" si="189"/>
        <v>0</v>
      </c>
      <c r="I519" s="25">
        <f t="shared" ref="I519:I521" si="192">SUM(C519:H519)+1</f>
        <v>1899905.0564640958</v>
      </c>
      <c r="J519" s="805">
        <v>97</v>
      </c>
      <c r="K519" s="805">
        <f t="shared" si="169"/>
        <v>19586.650066640163</v>
      </c>
      <c r="L519" s="706"/>
      <c r="M519" s="706"/>
      <c r="N519" s="194" t="s">
        <v>1328</v>
      </c>
      <c r="O519" s="818">
        <f t="shared" si="164"/>
        <v>41269</v>
      </c>
      <c r="P519" s="818">
        <v>41272</v>
      </c>
      <c r="Q519" s="819" t="s">
        <v>1103</v>
      </c>
      <c r="R519" s="8">
        <v>100</v>
      </c>
      <c r="S519" s="301">
        <v>16140</v>
      </c>
      <c r="T519" s="25">
        <f t="shared" si="170"/>
        <v>1614000</v>
      </c>
      <c r="U519" s="460"/>
      <c r="V519" s="818"/>
      <c r="W519" s="850"/>
      <c r="X519" s="848"/>
      <c r="Y519" s="25">
        <f t="shared" si="171"/>
        <v>0</v>
      </c>
    </row>
    <row r="520" spans="1:25">
      <c r="A520" s="804">
        <f t="shared" si="167"/>
        <v>62</v>
      </c>
      <c r="B520" s="305" t="s">
        <v>1118</v>
      </c>
      <c r="C520" s="25">
        <f t="shared" si="161"/>
        <v>6639360</v>
      </c>
      <c r="D520" s="805">
        <f t="shared" si="189"/>
        <v>510518.87744801131</v>
      </c>
      <c r="E520" s="805">
        <f t="shared" si="189"/>
        <v>166918.1640756444</v>
      </c>
      <c r="F520" s="805">
        <f t="shared" si="189"/>
        <v>199905.78100814324</v>
      </c>
      <c r="G520" s="805">
        <f t="shared" si="189"/>
        <v>230903.82932902619</v>
      </c>
      <c r="H520" s="805">
        <f t="shared" si="189"/>
        <v>0</v>
      </c>
      <c r="I520" s="25">
        <f t="shared" si="192"/>
        <v>7747607.6518608248</v>
      </c>
      <c r="J520" s="805">
        <v>376</v>
      </c>
      <c r="K520" s="805">
        <f t="shared" si="169"/>
        <v>20605.339499629852</v>
      </c>
      <c r="L520" s="706"/>
      <c r="M520" s="706"/>
      <c r="N520" s="194" t="s">
        <v>1348</v>
      </c>
      <c r="O520" s="818">
        <f t="shared" si="164"/>
        <v>41269</v>
      </c>
      <c r="P520" s="818">
        <v>41272</v>
      </c>
      <c r="Q520" s="819" t="s">
        <v>1103</v>
      </c>
      <c r="R520" s="312">
        <v>190</v>
      </c>
      <c r="S520" s="848">
        <v>34944</v>
      </c>
      <c r="T520" s="25">
        <f t="shared" si="170"/>
        <v>6639360</v>
      </c>
      <c r="U520" s="460"/>
      <c r="V520" s="818"/>
      <c r="W520" s="850"/>
      <c r="X520" s="848"/>
      <c r="Y520" s="25">
        <f t="shared" si="171"/>
        <v>0</v>
      </c>
    </row>
    <row r="521" spans="1:25">
      <c r="A521" s="804">
        <f t="shared" si="167"/>
        <v>63</v>
      </c>
      <c r="B521" s="305" t="s">
        <v>1116</v>
      </c>
      <c r="C521" s="25">
        <f t="shared" si="161"/>
        <v>10189290</v>
      </c>
      <c r="D521" s="805">
        <f t="shared" si="189"/>
        <v>1384918.2313749243</v>
      </c>
      <c r="E521" s="805">
        <f t="shared" si="189"/>
        <v>452809.91318392893</v>
      </c>
      <c r="F521" s="805">
        <f t="shared" si="189"/>
        <v>542297.59741570766</v>
      </c>
      <c r="G521" s="805">
        <f t="shared" si="189"/>
        <v>626388.04764789017</v>
      </c>
      <c r="H521" s="805">
        <f t="shared" si="189"/>
        <v>0</v>
      </c>
      <c r="I521" s="25">
        <f t="shared" si="192"/>
        <v>13195704.789622452</v>
      </c>
      <c r="J521" s="805">
        <v>1020</v>
      </c>
      <c r="K521" s="805">
        <f t="shared" si="169"/>
        <v>12936.965480022012</v>
      </c>
      <c r="L521" s="706"/>
      <c r="M521" s="706"/>
      <c r="N521" s="40" t="s">
        <v>1365</v>
      </c>
      <c r="O521" s="818">
        <f t="shared" si="164"/>
        <v>41269</v>
      </c>
      <c r="P521" s="818">
        <v>41272</v>
      </c>
      <c r="Q521" s="819" t="s">
        <v>1105</v>
      </c>
      <c r="R521" s="312">
        <f>J521/2</f>
        <v>510</v>
      </c>
      <c r="S521" s="848">
        <v>19979</v>
      </c>
      <c r="T521" s="25">
        <f t="shared" si="170"/>
        <v>10189290</v>
      </c>
      <c r="U521" s="460"/>
      <c r="V521" s="818"/>
      <c r="W521" s="850"/>
      <c r="X521" s="848"/>
      <c r="Y521" s="25">
        <f t="shared" si="171"/>
        <v>0</v>
      </c>
    </row>
    <row r="522" spans="1:25">
      <c r="A522" s="804"/>
      <c r="B522" s="305"/>
      <c r="C522" s="25"/>
      <c r="D522" s="805"/>
      <c r="E522" s="805"/>
      <c r="F522" s="805"/>
      <c r="G522" s="805"/>
      <c r="H522" s="805"/>
      <c r="I522" s="25"/>
      <c r="J522" s="805"/>
      <c r="K522" s="805"/>
      <c r="L522" s="706"/>
      <c r="M522" s="706"/>
      <c r="N522" s="460"/>
      <c r="O522" s="818"/>
      <c r="P522" s="818"/>
      <c r="Q522" s="819"/>
      <c r="R522" s="312"/>
      <c r="S522" s="848"/>
      <c r="T522" s="25">
        <f t="shared" si="165"/>
        <v>0</v>
      </c>
      <c r="U522" s="460"/>
      <c r="V522" s="818"/>
      <c r="W522" s="850"/>
      <c r="X522" s="848"/>
      <c r="Y522" s="25">
        <f t="shared" si="166"/>
        <v>0</v>
      </c>
    </row>
    <row r="523" spans="1:25" s="823" customFormat="1">
      <c r="A523" s="806"/>
      <c r="B523" s="807" t="s">
        <v>268</v>
      </c>
      <c r="C523" s="552">
        <f>SUM(C459:C522)</f>
        <v>173817804</v>
      </c>
      <c r="D523" s="552">
        <v>40350000</v>
      </c>
      <c r="E523" s="552">
        <f>$Y$523</f>
        <v>13192750</v>
      </c>
      <c r="F523" s="552">
        <v>15800000</v>
      </c>
      <c r="G523" s="552">
        <v>18250000</v>
      </c>
      <c r="H523" s="552"/>
      <c r="I523" s="552">
        <f>SUM(I459:I522)</f>
        <v>261410558.00000006</v>
      </c>
      <c r="J523" s="552">
        <f>ROUND(SUM(J459:J522),0)</f>
        <v>29718</v>
      </c>
      <c r="K523" s="552"/>
      <c r="L523" s="706"/>
      <c r="M523" s="706"/>
      <c r="N523" s="824"/>
      <c r="O523" s="825"/>
      <c r="P523" s="825"/>
      <c r="Q523" s="826"/>
      <c r="R523" s="871"/>
      <c r="S523" s="847"/>
      <c r="T523" s="47">
        <f>SUM(T459:T522)</f>
        <v>173817804</v>
      </c>
      <c r="U523" s="824"/>
      <c r="V523" s="825"/>
      <c r="W523" s="838"/>
      <c r="X523" s="847"/>
      <c r="Y523" s="47">
        <f>SUM(Y459:Y522)</f>
        <v>13192750</v>
      </c>
    </row>
    <row r="524" spans="1:25" s="802" customFormat="1">
      <c r="A524" s="801"/>
      <c r="B524" s="801"/>
      <c r="C524" s="801"/>
      <c r="D524" s="801"/>
      <c r="E524" s="801"/>
      <c r="F524" s="801"/>
      <c r="G524" s="801"/>
      <c r="H524" s="801"/>
      <c r="I524" s="921"/>
      <c r="J524" s="801"/>
      <c r="K524" s="801"/>
      <c r="L524" s="706"/>
      <c r="M524" s="706"/>
      <c r="N524" s="801"/>
      <c r="O524" s="813"/>
      <c r="P524" s="813"/>
      <c r="Q524" s="814"/>
      <c r="R524" s="864"/>
      <c r="S524" s="301"/>
      <c r="T524" s="801"/>
      <c r="U524" s="801"/>
      <c r="V524" s="813"/>
      <c r="W524" s="301"/>
      <c r="X524" s="301"/>
      <c r="Y524" s="801"/>
    </row>
    <row r="525" spans="1:25">
      <c r="I525" s="830"/>
      <c r="L525" s="706"/>
      <c r="M525" s="706"/>
    </row>
    <row r="526" spans="1:25">
      <c r="I526" s="830"/>
      <c r="L526" s="706"/>
      <c r="M526" s="706"/>
    </row>
    <row r="527" spans="1:25">
      <c r="L527" s="706"/>
      <c r="M527" s="706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82" t="s">
        <v>269</v>
      </c>
      <c r="H1" s="1082"/>
      <c r="I1" s="1082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83" t="s">
        <v>121</v>
      </c>
      <c r="H2" s="1083"/>
      <c r="I2" s="1083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83"/>
      <c r="H3" s="1083"/>
      <c r="I3" s="1083"/>
      <c r="J3" s="464"/>
    </row>
    <row r="4" spans="1:11" s="596" customFormat="1" ht="17.25" customHeight="1">
      <c r="A4" s="1084" t="s">
        <v>270</v>
      </c>
      <c r="B4" s="1084"/>
      <c r="C4" s="1084"/>
      <c r="D4" s="1084"/>
      <c r="E4" s="1084"/>
      <c r="F4" s="1084"/>
      <c r="G4" s="1084"/>
      <c r="H4" s="1084"/>
      <c r="I4" s="1084"/>
      <c r="J4" s="595"/>
    </row>
    <row r="5" spans="1:11" s="597" customFormat="1" ht="17.25" customHeight="1">
      <c r="B5" s="598"/>
      <c r="C5" s="599" t="s">
        <v>376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85" t="s">
        <v>271</v>
      </c>
      <c r="D6" s="1085"/>
      <c r="E6" s="1086"/>
      <c r="F6" s="1086"/>
      <c r="G6" s="1086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87" t="s">
        <v>272</v>
      </c>
      <c r="B8" s="1088" t="s">
        <v>273</v>
      </c>
      <c r="C8" s="1088" t="s">
        <v>274</v>
      </c>
      <c r="D8" s="1088"/>
      <c r="E8" s="1088"/>
      <c r="F8" s="1088"/>
      <c r="G8" s="1088"/>
      <c r="H8" s="1088"/>
      <c r="I8" s="1088"/>
      <c r="J8" s="467"/>
    </row>
    <row r="9" spans="1:11" s="471" customFormat="1" ht="35.25" customHeight="1">
      <c r="A9" s="1087"/>
      <c r="B9" s="1088"/>
      <c r="C9" s="469" t="s">
        <v>506</v>
      </c>
      <c r="D9" s="469" t="s">
        <v>275</v>
      </c>
      <c r="E9" s="469" t="s">
        <v>507</v>
      </c>
      <c r="F9" s="469" t="s">
        <v>508</v>
      </c>
      <c r="G9" s="469" t="s">
        <v>276</v>
      </c>
      <c r="H9" s="469" t="s">
        <v>277</v>
      </c>
      <c r="I9" s="469" t="s">
        <v>509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278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279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280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281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8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1"/>
      <c r="G16" s="1081"/>
      <c r="H16" s="1081"/>
      <c r="I16" s="1081"/>
      <c r="J16" s="598"/>
    </row>
    <row r="17" spans="2:10" s="597" customFormat="1" ht="15">
      <c r="B17" s="474" t="s">
        <v>282</v>
      </c>
      <c r="C17" s="598"/>
      <c r="D17" s="598"/>
      <c r="E17" s="1081" t="s">
        <v>12</v>
      </c>
      <c r="F17" s="1081"/>
      <c r="G17" s="1081"/>
      <c r="H17" s="1081"/>
      <c r="I17" s="1081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302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98" t="s">
        <v>304</v>
      </c>
      <c r="B5" s="1098"/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1098"/>
      <c r="O5" s="1098"/>
      <c r="P5" s="580"/>
    </row>
    <row r="6" spans="1:18" s="513" customFormat="1" ht="21" customHeight="1">
      <c r="A6" s="1099" t="s">
        <v>1111</v>
      </c>
      <c r="B6" s="1099"/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1099"/>
      <c r="O6" s="1099"/>
      <c r="P6" s="580"/>
    </row>
    <row r="7" spans="1:18" s="513" customFormat="1" ht="21" customHeight="1">
      <c r="A7" s="1100" t="s">
        <v>349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580"/>
    </row>
    <row r="8" spans="1:18">
      <c r="D8" s="508"/>
    </row>
    <row r="9" spans="1:18" s="514" customFormat="1" ht="24" customHeight="1">
      <c r="A9" s="1089" t="s">
        <v>251</v>
      </c>
      <c r="B9" s="1092" t="s">
        <v>305</v>
      </c>
      <c r="C9" s="1093"/>
      <c r="D9" s="1093"/>
      <c r="E9" s="1093"/>
      <c r="F9" s="1093"/>
      <c r="G9" s="1093"/>
      <c r="H9" s="1094"/>
      <c r="I9" s="1092" t="s">
        <v>306</v>
      </c>
      <c r="J9" s="1093"/>
      <c r="K9" s="1093"/>
      <c r="L9" s="1094"/>
      <c r="M9" s="1095" t="s">
        <v>307</v>
      </c>
      <c r="N9" s="1095"/>
      <c r="O9" s="1095"/>
      <c r="P9" s="581"/>
    </row>
    <row r="10" spans="1:18" s="514" customFormat="1" ht="24" customHeight="1">
      <c r="A10" s="1090"/>
      <c r="B10" s="1092" t="s">
        <v>308</v>
      </c>
      <c r="C10" s="1094"/>
      <c r="D10" s="1089" t="s">
        <v>309</v>
      </c>
      <c r="E10" s="1089" t="s">
        <v>310</v>
      </c>
      <c r="F10" s="1089" t="s">
        <v>311</v>
      </c>
      <c r="G10" s="1089" t="s">
        <v>312</v>
      </c>
      <c r="H10" s="1089" t="s">
        <v>313</v>
      </c>
      <c r="I10" s="1092" t="s">
        <v>314</v>
      </c>
      <c r="J10" s="1094"/>
      <c r="K10" s="1096" t="s">
        <v>315</v>
      </c>
      <c r="L10" s="1089" t="s">
        <v>316</v>
      </c>
      <c r="M10" s="1095" t="s">
        <v>308</v>
      </c>
      <c r="N10" s="1095"/>
      <c r="O10" s="1095" t="s">
        <v>317</v>
      </c>
      <c r="P10" s="581"/>
    </row>
    <row r="11" spans="1:18" s="514" customFormat="1" ht="55.5" customHeight="1">
      <c r="A11" s="1091"/>
      <c r="B11" s="515" t="s">
        <v>318</v>
      </c>
      <c r="C11" s="515" t="s">
        <v>252</v>
      </c>
      <c r="D11" s="1091"/>
      <c r="E11" s="1091"/>
      <c r="F11" s="1091"/>
      <c r="G11" s="1091"/>
      <c r="H11" s="1091"/>
      <c r="I11" s="515" t="s">
        <v>319</v>
      </c>
      <c r="J11" s="515" t="s">
        <v>320</v>
      </c>
      <c r="K11" s="1097"/>
      <c r="L11" s="1091"/>
      <c r="M11" s="515" t="s">
        <v>15</v>
      </c>
      <c r="N11" s="515" t="s">
        <v>252</v>
      </c>
      <c r="O11" s="1095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321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322</v>
      </c>
      <c r="N12" s="516" t="s">
        <v>323</v>
      </c>
      <c r="O12" s="516" t="s">
        <v>324</v>
      </c>
      <c r="P12" s="582"/>
    </row>
    <row r="13" spans="1:18" s="518" customFormat="1" ht="21.75" customHeight="1">
      <c r="A13" s="543" t="s">
        <v>322</v>
      </c>
      <c r="B13" s="545" t="s">
        <v>348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451</v>
      </c>
      <c r="C14" s="520">
        <v>40682</v>
      </c>
      <c r="D14" s="212" t="s">
        <v>424</v>
      </c>
      <c r="E14" s="460" t="s">
        <v>325</v>
      </c>
      <c r="F14" s="553" t="s">
        <v>514</v>
      </c>
      <c r="G14" s="584" t="s">
        <v>491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454</v>
      </c>
      <c r="C15" s="520">
        <v>40686</v>
      </c>
      <c r="D15" s="212" t="s">
        <v>425</v>
      </c>
      <c r="E15" s="460" t="s">
        <v>325</v>
      </c>
      <c r="F15" s="553" t="s">
        <v>514</v>
      </c>
      <c r="G15" s="584" t="s">
        <v>492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368</v>
      </c>
      <c r="C16" s="520">
        <v>40710</v>
      </c>
      <c r="D16" s="212" t="s">
        <v>426</v>
      </c>
      <c r="E16" s="460" t="s">
        <v>325</v>
      </c>
      <c r="F16" s="553" t="s">
        <v>515</v>
      </c>
      <c r="G16" s="584" t="s">
        <v>493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326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327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1112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1110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328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301</v>
      </c>
      <c r="L36" s="510"/>
      <c r="M36" s="510"/>
      <c r="N36" s="511" t="s">
        <v>302</v>
      </c>
      <c r="O36" s="510"/>
      <c r="P36" s="582" t="str">
        <f>IF(D36='THE-TS'!$D$11,"x","")</f>
        <v/>
      </c>
    </row>
    <row r="37" spans="1:16" ht="13.5">
      <c r="A37" s="506" t="s">
        <v>303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98" t="s">
        <v>304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590" t="str">
        <f>IF(D40='THE-TS'!$D$11,"x","")</f>
        <v/>
      </c>
    </row>
    <row r="41" spans="1:16" s="513" customFormat="1" ht="19.5" customHeight="1">
      <c r="A41" s="1099" t="s">
        <v>345</v>
      </c>
      <c r="B41" s="1099"/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582" t="str">
        <f>IF(D41='THE-TS'!$D$11,"x","")</f>
        <v/>
      </c>
    </row>
    <row r="42" spans="1:16" s="513" customFormat="1" ht="19.5" customHeight="1">
      <c r="A42" s="1100" t="s">
        <v>350</v>
      </c>
      <c r="B42" s="1100"/>
      <c r="C42" s="1100"/>
      <c r="D42" s="1100"/>
      <c r="E42" s="1100"/>
      <c r="F42" s="1100"/>
      <c r="G42" s="1100"/>
      <c r="H42" s="1100"/>
      <c r="I42" s="1100"/>
      <c r="J42" s="1100"/>
      <c r="K42" s="1100"/>
      <c r="L42" s="1100"/>
      <c r="M42" s="1100"/>
      <c r="N42" s="1100"/>
      <c r="O42" s="1100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89" t="s">
        <v>251</v>
      </c>
      <c r="B44" s="1092" t="s">
        <v>305</v>
      </c>
      <c r="C44" s="1093"/>
      <c r="D44" s="1093"/>
      <c r="E44" s="1093"/>
      <c r="F44" s="1093"/>
      <c r="G44" s="1093"/>
      <c r="H44" s="1094"/>
      <c r="I44" s="1092" t="s">
        <v>306</v>
      </c>
      <c r="J44" s="1093"/>
      <c r="K44" s="1093"/>
      <c r="L44" s="1094"/>
      <c r="M44" s="1095" t="s">
        <v>307</v>
      </c>
      <c r="N44" s="1095"/>
      <c r="O44" s="1095"/>
      <c r="P44" s="582" t="str">
        <f>IF(D44='THE-TS'!$D$11,"x","")</f>
        <v/>
      </c>
    </row>
    <row r="45" spans="1:16" s="514" customFormat="1" ht="17.25" customHeight="1">
      <c r="A45" s="1090"/>
      <c r="B45" s="1092" t="s">
        <v>308</v>
      </c>
      <c r="C45" s="1094"/>
      <c r="D45" s="1089" t="s">
        <v>309</v>
      </c>
      <c r="E45" s="1089" t="s">
        <v>310</v>
      </c>
      <c r="F45" s="1089" t="s">
        <v>311</v>
      </c>
      <c r="G45" s="1089" t="s">
        <v>312</v>
      </c>
      <c r="H45" s="1089" t="s">
        <v>313</v>
      </c>
      <c r="I45" s="1092" t="s">
        <v>314</v>
      </c>
      <c r="J45" s="1094"/>
      <c r="K45" s="1096" t="s">
        <v>315</v>
      </c>
      <c r="L45" s="1089" t="s">
        <v>316</v>
      </c>
      <c r="M45" s="1095" t="s">
        <v>308</v>
      </c>
      <c r="N45" s="1095"/>
      <c r="O45" s="1095" t="s">
        <v>317</v>
      </c>
      <c r="P45" s="582" t="str">
        <f>IF(D45='THE-TS'!$D$11,"x","")</f>
        <v/>
      </c>
    </row>
    <row r="46" spans="1:16" s="514" customFormat="1" ht="55.5" customHeight="1">
      <c r="A46" s="1091"/>
      <c r="B46" s="515" t="s">
        <v>318</v>
      </c>
      <c r="C46" s="515" t="s">
        <v>252</v>
      </c>
      <c r="D46" s="1091"/>
      <c r="E46" s="1091"/>
      <c r="F46" s="1091"/>
      <c r="G46" s="1091"/>
      <c r="H46" s="1091"/>
      <c r="I46" s="515" t="s">
        <v>319</v>
      </c>
      <c r="J46" s="515" t="s">
        <v>320</v>
      </c>
      <c r="K46" s="1097"/>
      <c r="L46" s="1091"/>
      <c r="M46" s="515" t="s">
        <v>15</v>
      </c>
      <c r="N46" s="515" t="s">
        <v>252</v>
      </c>
      <c r="O46" s="1095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321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322</v>
      </c>
      <c r="N47" s="516" t="s">
        <v>323</v>
      </c>
      <c r="O47" s="516" t="s">
        <v>324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326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327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346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347</v>
      </c>
    </row>
    <row r="55" spans="1:16" ht="16.5" customHeight="1">
      <c r="B55" s="508"/>
      <c r="D55" s="508" t="s">
        <v>11</v>
      </c>
      <c r="F55" s="508" t="s">
        <v>328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329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15" t="s">
        <v>330</v>
      </c>
      <c r="B6" s="1115"/>
      <c r="C6" s="1115"/>
      <c r="D6" s="1115"/>
      <c r="E6" s="1115"/>
      <c r="F6" s="1115"/>
      <c r="G6" s="1115"/>
      <c r="H6" s="1115"/>
    </row>
    <row r="7" spans="1:11" ht="17.25" customHeight="1" thickBot="1">
      <c r="A7" s="1101" t="str">
        <f ca="1" xml:space="preserve"> IF(ROWS($1:1)&gt;COUNT(Dong3),"","Số: "&amp;OFFSET('SO-TS'!$G$1,SMALL(Dong3,ROWS($1:1)),))</f>
        <v>Số: SX01/11</v>
      </c>
      <c r="B7" s="1101"/>
      <c r="C7" s="1101"/>
      <c r="D7" s="1101"/>
      <c r="E7" s="1101"/>
      <c r="F7" s="1101"/>
      <c r="G7" s="1101"/>
      <c r="H7" s="1101"/>
      <c r="J7" s="573" t="s">
        <v>351</v>
      </c>
      <c r="K7" s="574" t="s">
        <v>357</v>
      </c>
    </row>
    <row r="8" spans="1:11" ht="17.25" customHeight="1">
      <c r="A8" s="111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6"/>
      <c r="C8" s="1116"/>
      <c r="D8" s="1116"/>
      <c r="E8" s="1116"/>
      <c r="F8" s="1116"/>
      <c r="G8" s="1116"/>
      <c r="H8" s="1116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352</v>
      </c>
      <c r="B11" s="507"/>
      <c r="C11" s="507"/>
      <c r="D11" s="507" t="s">
        <v>424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353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331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355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354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105" t="s">
        <v>127</v>
      </c>
      <c r="B17" s="1106"/>
      <c r="C17" s="1109" t="s">
        <v>332</v>
      </c>
      <c r="D17" s="1110"/>
      <c r="E17" s="1111"/>
      <c r="F17" s="1112" t="s">
        <v>333</v>
      </c>
      <c r="G17" s="1113"/>
      <c r="H17" s="1114"/>
    </row>
    <row r="18" spans="1:8" s="569" customFormat="1" ht="28.5" customHeight="1">
      <c r="A18" s="1107"/>
      <c r="B18" s="1108"/>
      <c r="C18" s="542" t="s">
        <v>334</v>
      </c>
      <c r="D18" s="542" t="s">
        <v>0</v>
      </c>
      <c r="E18" s="542" t="s">
        <v>335</v>
      </c>
      <c r="F18" s="542" t="s">
        <v>336</v>
      </c>
      <c r="G18" s="542" t="s">
        <v>337</v>
      </c>
      <c r="H18" s="542" t="s">
        <v>338</v>
      </c>
    </row>
    <row r="19" spans="1:8" s="571" customFormat="1">
      <c r="A19" s="1117" t="s">
        <v>2</v>
      </c>
      <c r="B19" s="1117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0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9" t="str">
        <f ca="1" xml:space="preserve"> IF(ROWS($1:2)&gt;COUNT(Dong3),"",OFFSET(#REF!,SMALL(Dong3,ROWS($1:2)),))</f>
        <v/>
      </c>
      <c r="C21" s="909" t="str">
        <f ca="1" xml:space="preserve"> IF(ROWS($1:2)&gt;COUNT(Dong3),"",OFFSET(#REF!,SMALL(Dong3,ROWS($1:2)),))</f>
        <v/>
      </c>
      <c r="D21" s="910" t="str">
        <f ca="1" xml:space="preserve"> IF(ROWS($1:2)&gt;COUNT(Dong3),"",OFFSET(#REF!,SMALL(Dong3,ROWS($1:2)),))</f>
        <v/>
      </c>
      <c r="E21" s="263" t="str">
        <f ca="1" xml:space="preserve"> IF(ROWS($1:2)&gt;COUNT(Dong3),"",OFFSET(#REF!,SMALL(Dong3,ROWS($1:2)),))</f>
        <v/>
      </c>
      <c r="F21" s="911">
        <f ca="1">IF(OR(F20="",(ROW()-19)&gt;OFFSET('SO-TS'!I$1,SMALL(Dong3,ROWS($1:$1)),)+1),"",IF(VALUE(F20)&gt;VALUE(YEAR(NOW())),"",F20+1))</f>
        <v>2012</v>
      </c>
      <c r="G21" s="85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8">
        <f ca="1">IF(G21&lt;&gt;0,H20+G21,0)</f>
        <v>5700000</v>
      </c>
    </row>
    <row r="22" spans="1:8" ht="17.25" customHeight="1">
      <c r="A22" s="6"/>
      <c r="B22" s="909"/>
      <c r="C22" s="909"/>
      <c r="D22" s="910"/>
      <c r="E22" s="263"/>
      <c r="F22" s="911"/>
      <c r="G22" s="848"/>
      <c r="H22" s="848"/>
    </row>
    <row r="23" spans="1:8" ht="17.25" customHeight="1">
      <c r="A23" s="6"/>
      <c r="B23" s="909"/>
      <c r="C23" s="909"/>
      <c r="D23" s="910"/>
      <c r="E23" s="263"/>
      <c r="F23" s="911"/>
      <c r="G23" s="848"/>
      <c r="H23" s="848"/>
    </row>
    <row r="24" spans="1:8" ht="17.25" customHeight="1">
      <c r="A24" s="912" t="str">
        <f t="shared" ref="A24" si="1">IF(B24&lt;&gt;"",ROW()-19,"")</f>
        <v/>
      </c>
      <c r="B24" s="523"/>
      <c r="C24" s="558"/>
      <c r="D24" s="558"/>
      <c r="E24" s="849"/>
      <c r="F24" s="913"/>
      <c r="G24" s="849"/>
      <c r="H24" s="849"/>
    </row>
    <row r="25" spans="1:8" ht="17.25" customHeight="1">
      <c r="A25" s="527"/>
      <c r="B25" s="527" t="s">
        <v>339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18" t="s">
        <v>340</v>
      </c>
      <c r="B28" s="1118"/>
      <c r="C28" s="1118"/>
      <c r="D28" s="1118"/>
      <c r="E28" s="1118"/>
      <c r="F28" s="1118"/>
      <c r="G28" s="1118"/>
      <c r="H28" s="1118"/>
    </row>
    <row r="29" spans="1:8" ht="27" customHeight="1">
      <c r="A29" s="527" t="s">
        <v>35</v>
      </c>
      <c r="B29" s="1092" t="s">
        <v>341</v>
      </c>
      <c r="C29" s="1094"/>
      <c r="D29" s="559" t="s">
        <v>210</v>
      </c>
      <c r="E29" s="559" t="s">
        <v>342</v>
      </c>
      <c r="F29" s="559" t="s">
        <v>343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9"/>
      <c r="C37" s="1119"/>
      <c r="D37" s="1119"/>
      <c r="E37" s="1119"/>
      <c r="F37" s="1119"/>
      <c r="G37" s="1119"/>
      <c r="H37" s="1119"/>
    </row>
    <row r="38" spans="1:8">
      <c r="A38" s="1119" t="str">
        <f ca="1" xml:space="preserve"> IF(ROWS($1:1)&gt;COUNT(Dong3),"","Lý do giảm:   "&amp;OFFSET('SO-TS'!$O$1,SMALL(Dong3,ROWS($1:1)),))</f>
        <v xml:space="preserve">Lý do giảm:   </v>
      </c>
      <c r="B38" s="1119"/>
      <c r="C38" s="1119"/>
      <c r="D38" s="1119"/>
      <c r="E38" s="1119"/>
      <c r="F38" s="1119"/>
      <c r="G38" s="1119"/>
      <c r="H38" s="1119"/>
    </row>
    <row r="39" spans="1:8">
      <c r="A39" s="537"/>
      <c r="B39" s="537"/>
      <c r="C39" s="532"/>
      <c r="D39" s="532"/>
      <c r="E39" s="1104" t="s">
        <v>494</v>
      </c>
      <c r="F39" s="1104"/>
      <c r="G39" s="1104"/>
      <c r="H39" s="1104"/>
    </row>
    <row r="40" spans="1:8">
      <c r="A40" s="1101" t="s">
        <v>344</v>
      </c>
      <c r="B40" s="1101"/>
      <c r="C40" s="1101" t="s">
        <v>12</v>
      </c>
      <c r="D40" s="1101"/>
      <c r="E40" s="1102" t="s">
        <v>110</v>
      </c>
      <c r="F40" s="1102"/>
      <c r="G40" s="1102"/>
      <c r="H40" s="1102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103" t="s">
        <v>158</v>
      </c>
      <c r="B48" s="1103"/>
      <c r="C48" s="532"/>
      <c r="D48" s="532"/>
      <c r="E48" s="1104" t="s">
        <v>104</v>
      </c>
      <c r="F48" s="1104"/>
      <c r="G48" s="1104"/>
      <c r="H48" s="1104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24" t="s">
        <v>516</v>
      </c>
      <c r="K2" s="1124"/>
      <c r="L2" s="1124"/>
      <c r="M2" s="1124"/>
    </row>
    <row r="3" spans="1:16">
      <c r="A3" s="784" t="str">
        <f>'IN-NX'!A3</f>
        <v>Địa chỉ: 1A227/1 Ấp 1, Phạm Văn Hai, Bình Chánh, TPHCM</v>
      </c>
      <c r="J3" s="1125" t="s">
        <v>162</v>
      </c>
      <c r="K3" s="1126"/>
      <c r="L3" s="1126"/>
      <c r="M3" s="1126"/>
    </row>
    <row r="4" spans="1:16">
      <c r="J4" s="1126" t="s">
        <v>163</v>
      </c>
      <c r="K4" s="1126"/>
      <c r="L4" s="1126"/>
      <c r="M4" s="1126"/>
    </row>
    <row r="5" spans="1:16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782"/>
    </row>
    <row r="7" spans="1:16">
      <c r="B7" s="757"/>
      <c r="C7" s="757"/>
      <c r="D7" s="757"/>
      <c r="E7" s="758" t="s">
        <v>519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  <c r="M9" s="759"/>
    </row>
    <row r="10" spans="1:16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</row>
    <row r="11" spans="1:16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522</v>
      </c>
      <c r="G11" s="1121"/>
      <c r="H11" s="1121"/>
      <c r="I11" s="1121"/>
      <c r="J11" s="1121"/>
      <c r="K11" s="1121"/>
      <c r="L11" s="1121"/>
      <c r="M11" s="1121"/>
    </row>
    <row r="12" spans="1:16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  <c r="M12" s="1122"/>
    </row>
    <row r="13" spans="1:16" ht="31.5" customHeight="1" thickBot="1">
      <c r="A13" s="1120"/>
      <c r="B13" s="1122"/>
      <c r="C13" s="1122"/>
      <c r="D13" s="1120"/>
      <c r="E13" s="1120"/>
      <c r="F13" s="1122"/>
      <c r="G13" s="760" t="s">
        <v>506</v>
      </c>
      <c r="H13" s="760" t="s">
        <v>507</v>
      </c>
      <c r="I13" s="760" t="s">
        <v>508</v>
      </c>
      <c r="J13" s="760" t="s">
        <v>525</v>
      </c>
      <c r="K13" s="760" t="s">
        <v>526</v>
      </c>
      <c r="L13" s="760" t="s">
        <v>504</v>
      </c>
      <c r="M13" s="760" t="s">
        <v>527</v>
      </c>
      <c r="O13" s="783" t="s">
        <v>400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>
        <f ca="1">IF(ROWS($1:17)&gt;COUNT(Dong9),"",OFFSET(TH!C$1,SMALL(Dong9,ROWS($1:17)),))</f>
        <v>41000</v>
      </c>
      <c r="B32" s="765" t="str">
        <f ca="1">IF(ROWS($1:17)&gt;COUNT(Dong9),"",OFFSET(TH!D$1,SMALL(Dong9,ROWS($1:17)),))</f>
        <v>VL/X01</v>
      </c>
      <c r="C32" s="765">
        <f ca="1">IF(ROWS($1:17)&gt;COUNT(Dong9),"",OFFSET(TH!E$1,SMALL(Dong9,ROWS($1:17)),))</f>
        <v>41000</v>
      </c>
      <c r="D32" s="766" t="str">
        <f ca="1">IF(ROWS($1:17)&gt;COUNT(Dong9),"",OFFSET(TH!F$1,SMALL(Dong9,ROWS($1:17)),))</f>
        <v>Kẽm đóng bao bì</v>
      </c>
      <c r="E32" s="765" t="str">
        <f ca="1">IF(ROWS($1:17)&gt;COUNT(Dong9),"",OFFSET(TH!M$1,SMALL(Dong9,ROWS($1:17)),))</f>
        <v>1522</v>
      </c>
      <c r="F32" s="767">
        <f ca="1">IF(ROWS($1:17)&gt;COUNT(Dong9),"",OFFSET(TH!K$1,SMALL(Dong9,ROWS($1:17)),))</f>
        <v>1250000</v>
      </c>
      <c r="G32" s="767">
        <f t="shared" ca="1" si="0"/>
        <v>0</v>
      </c>
      <c r="H32" s="767">
        <f t="shared" ca="1" si="1"/>
        <v>1250000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>
        <f ca="1">IF(ROWS($1:18)&gt;COUNT(Dong9),"",OFFSET(TH!C$1,SMALL(Dong9,ROWS($1:18)),))</f>
        <v>41052</v>
      </c>
      <c r="B33" s="765" t="str">
        <f ca="1">IF(ROWS($1:18)&gt;COUNT(Dong9),"",OFFSET(TH!D$1,SMALL(Dong9,ROWS($1:18)),))</f>
        <v>VL/X02</v>
      </c>
      <c r="C33" s="765">
        <f ca="1">IF(ROWS($1:18)&gt;COUNT(Dong9),"",OFFSET(TH!E$1,SMALL(Dong9,ROWS($1:18)),))</f>
        <v>41052</v>
      </c>
      <c r="D33" s="766" t="str">
        <f ca="1">IF(ROWS($1:18)&gt;COUNT(Dong9),"",OFFSET(TH!F$1,SMALL(Dong9,ROWS($1:18)),))</f>
        <v>Kẽm đóng bao bì</v>
      </c>
      <c r="E33" s="765" t="str">
        <f ca="1">IF(ROWS($1:18)&gt;COUNT(Dong9),"",OFFSET(TH!M$1,SMALL(Dong9,ROWS($1:18)),))</f>
        <v>1522</v>
      </c>
      <c r="F33" s="767">
        <f ca="1">IF(ROWS($1:18)&gt;COUNT(Dong9),"",OFFSET(TH!K$1,SMALL(Dong9,ROWS($1:18)),))</f>
        <v>1250000</v>
      </c>
      <c r="G33" s="767">
        <f t="shared" ca="1" si="0"/>
        <v>0</v>
      </c>
      <c r="H33" s="767">
        <f t="shared" ca="1" si="1"/>
        <v>1250000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>
        <f ca="1">IF(ROWS($1:19)&gt;COUNT(Dong9),"",OFFSET(TH!C$1,SMALL(Dong9,ROWS($1:19)),))</f>
        <v>41054</v>
      </c>
      <c r="B34" s="765" t="str">
        <f ca="1">IF(ROWS($1:19)&gt;COUNT(Dong9),"",OFFSET(TH!D$1,SMALL(Dong9,ROWS($1:19)),))</f>
        <v>VL/X03</v>
      </c>
      <c r="C34" s="765">
        <f ca="1">IF(ROWS($1:19)&gt;COUNT(Dong9),"",OFFSET(TH!E$1,SMALL(Dong9,ROWS($1:19)),))</f>
        <v>41054</v>
      </c>
      <c r="D34" s="766" t="str">
        <f ca="1">IF(ROWS($1:19)&gt;COUNT(Dong9),"",OFFSET(TH!F$1,SMALL(Dong9,ROWS($1:19)),))</f>
        <v>Dây nylon</v>
      </c>
      <c r="E34" s="765" t="str">
        <f ca="1">IF(ROWS($1:19)&gt;COUNT(Dong9),"",OFFSET(TH!M$1,SMALL(Dong9,ROWS($1:19)),))</f>
        <v>1522</v>
      </c>
      <c r="F34" s="767">
        <f ca="1">IF(ROWS($1:19)&gt;COUNT(Dong9),"",OFFSET(TH!K$1,SMALL(Dong9,ROWS($1:19)),))</f>
        <v>2016000</v>
      </c>
      <c r="G34" s="767">
        <f t="shared" ca="1" si="0"/>
        <v>0</v>
      </c>
      <c r="H34" s="767">
        <f t="shared" ca="1" si="1"/>
        <v>2016000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>
        <f ca="1">IF(ROWS($1:20)&gt;COUNT(Dong9),"",OFFSET(TH!C$1,SMALL(Dong9,ROWS($1:20)),))</f>
        <v>41060</v>
      </c>
      <c r="B35" s="765" t="str">
        <f ca="1">IF(ROWS($1:20)&gt;COUNT(Dong9),"",OFFSET(TH!D$1,SMALL(Dong9,ROWS($1:20)),))</f>
        <v>VL/X04</v>
      </c>
      <c r="C35" s="765">
        <f ca="1">IF(ROWS($1:20)&gt;COUNT(Dong9),"",OFFSET(TH!E$1,SMALL(Dong9,ROWS($1:20)),))</f>
        <v>41060</v>
      </c>
      <c r="D35" s="766" t="str">
        <f ca="1">IF(ROWS($1:20)&gt;COUNT(Dong9),"",OFFSET(TH!F$1,SMALL(Dong9,ROWS($1:20)),))</f>
        <v>Bảng in cau su</v>
      </c>
      <c r="E35" s="765" t="str">
        <f ca="1">IF(ROWS($1:20)&gt;COUNT(Dong9),"",OFFSET(TH!M$1,SMALL(Dong9,ROWS($1:20)),))</f>
        <v>1522</v>
      </c>
      <c r="F35" s="767">
        <f ca="1">IF(ROWS($1:20)&gt;COUNT(Dong9),"",OFFSET(TH!K$1,SMALL(Dong9,ROWS($1:20)),))</f>
        <v>8676750</v>
      </c>
      <c r="G35" s="767">
        <f t="shared" ca="1" si="0"/>
        <v>0</v>
      </c>
      <c r="H35" s="767">
        <f t="shared" ca="1" si="1"/>
        <v>8676750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96320750</v>
      </c>
      <c r="G37" s="764">
        <f t="shared" ca="1" si="7"/>
        <v>0</v>
      </c>
      <c r="H37" s="764">
        <f t="shared" ca="1" si="7"/>
        <v>13192750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528</v>
      </c>
      <c r="E38" s="768"/>
      <c r="F38" s="774">
        <f ca="1">SUM(G38:M38)</f>
        <v>96320750</v>
      </c>
      <c r="G38" s="774">
        <f t="shared" ref="G38:M38" ca="1" si="8">G37</f>
        <v>0</v>
      </c>
      <c r="H38" s="774">
        <f t="shared" ca="1" si="8"/>
        <v>13192750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529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8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81"/>
      <c r="L43" s="1081"/>
      <c r="M43" s="1081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81" t="s">
        <v>12</v>
      </c>
      <c r="K44" s="1081"/>
      <c r="L44" s="1081"/>
      <c r="M44" s="1081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516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</row>
    <row r="7" spans="1:13">
      <c r="B7" s="757"/>
      <c r="C7" s="757"/>
      <c r="D7" s="757"/>
      <c r="E7" s="758" t="s">
        <v>530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520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521</v>
      </c>
      <c r="G9" s="759"/>
      <c r="H9" s="759"/>
      <c r="I9" s="759"/>
      <c r="J9" s="759"/>
    </row>
    <row r="10" spans="1:13" ht="9.75" customHeight="1">
      <c r="C10" s="1123"/>
      <c r="D10" s="1123"/>
      <c r="E10" s="1123"/>
      <c r="F10" s="1123"/>
      <c r="G10" s="1123"/>
      <c r="H10" s="1123"/>
      <c r="I10" s="1123"/>
      <c r="J10" s="1123"/>
    </row>
    <row r="11" spans="1:13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531</v>
      </c>
      <c r="G11" s="1121"/>
      <c r="H11" s="1121"/>
      <c r="I11" s="1121"/>
      <c r="J11" s="1121"/>
    </row>
    <row r="12" spans="1:13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</row>
    <row r="13" spans="1:13" ht="30.75" customHeight="1" thickBot="1">
      <c r="A13" s="1120"/>
      <c r="B13" s="1122"/>
      <c r="C13" s="1122"/>
      <c r="D13" s="1120"/>
      <c r="E13" s="1120"/>
      <c r="F13" s="1122"/>
      <c r="G13" s="760">
        <v>154</v>
      </c>
      <c r="H13" s="760">
        <v>155</v>
      </c>
      <c r="I13" s="760">
        <v>156</v>
      </c>
      <c r="J13" s="760">
        <v>157</v>
      </c>
      <c r="L13" s="783" t="s">
        <v>400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>
        <f ca="1">IF(ROWS($1:1)&gt;COUNT(Dong8),"",OFFSET(TH!C$1,SMALL(Dong8,ROWS($1:1)),))</f>
        <v>41053</v>
      </c>
      <c r="B16" s="765" t="str">
        <f ca="1">IF(ROWS($1:1)&gt;COUNT(Dong8),"",OFFSET(TH!D$1,SMALL(Dong8,ROWS($1:1)),))</f>
        <v>XB/GV</v>
      </c>
      <c r="C16" s="765">
        <f ca="1">IF(ROWS($1:1)&gt;COUNT(Dong8),"",OFFSET(TH!E$1,SMALL(Dong8,ROWS($1:1)),))</f>
        <v>41053</v>
      </c>
      <c r="D16" s="766" t="str">
        <f ca="1">IF(ROWS($1:1)&gt;COUNT(Dong8),"",OFFSET(TH!F$1,SMALL(Dong8,ROWS($1:1)),))</f>
        <v>Giấy 7 lớp (175x105)</v>
      </c>
      <c r="E16" s="765" t="str">
        <f ca="1">IF(ROWS($1:1)&gt;COUNT(Dong8),"",OFFSET(TH!M$1,SMALL(Dong8,ROWS($1:1)),))</f>
        <v>155</v>
      </c>
      <c r="F16" s="767">
        <f ca="1">IF(ROWS($1:1)&gt;COUNT(Dong8),"",OFFSET(TH!K$1,SMALL(Dong8,ROWS($1:1)),))</f>
        <v>7993200</v>
      </c>
      <c r="G16" s="767">
        <f ca="1">IF($E16="154",$F16,0)</f>
        <v>0</v>
      </c>
      <c r="H16" s="767">
        <f ca="1">IF($E16="155",$F16,0)</f>
        <v>7993200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>
        <f ca="1">IF(ROWS($1:2)&gt;COUNT(Dong8),"",OFFSET(TH!C$1,SMALL(Dong8,ROWS($1:2)),))</f>
        <v>41053</v>
      </c>
      <c r="B17" s="765" t="str">
        <f ca="1">IF(ROWS($1:2)&gt;COUNT(Dong8),"",OFFSET(TH!D$1,SMALL(Dong8,ROWS($1:2)),))</f>
        <v>XB/GV</v>
      </c>
      <c r="C17" s="765">
        <f ca="1">IF(ROWS($1:2)&gt;COUNT(Dong8),"",OFFSET(TH!E$1,SMALL(Dong8,ROWS($1:2)),))</f>
        <v>41053</v>
      </c>
      <c r="D17" s="766" t="str">
        <f ca="1">IF(ROWS($1:2)&gt;COUNT(Dong8),"",OFFSET(TH!F$1,SMALL(Dong8,ROWS($1:2)),))</f>
        <v>Giấy 7 lớp (145x90)</v>
      </c>
      <c r="E17" s="765" t="str">
        <f ca="1">IF(ROWS($1:2)&gt;COUNT(Dong8),"",OFFSET(TH!M$1,SMALL(Dong8,ROWS($1:2)),))</f>
        <v>155</v>
      </c>
      <c r="F17" s="767">
        <f ca="1">IF(ROWS($1:2)&gt;COUNT(Dong8),"",OFFSET(TH!K$1,SMALL(Dong8,ROWS($1:2)),))</f>
        <v>9461500</v>
      </c>
      <c r="G17" s="767">
        <f t="shared" ref="G17:G20" ca="1" si="0">IF($E17="154",$F17,0)</f>
        <v>0</v>
      </c>
      <c r="H17" s="767">
        <f t="shared" ref="H17:H20" ca="1" si="1">IF($E17="155",$F17,0)</f>
        <v>9461500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>
        <f ca="1">IF(ROWS($1:3)&gt;COUNT(Dong8),"",OFFSET(TH!C$1,SMALL(Dong8,ROWS($1:3)),))</f>
        <v>41054</v>
      </c>
      <c r="B18" s="765" t="str">
        <f ca="1">IF(ROWS($1:3)&gt;COUNT(Dong8),"",OFFSET(TH!D$1,SMALL(Dong8,ROWS($1:3)),))</f>
        <v>XB/GV</v>
      </c>
      <c r="C18" s="765">
        <f ca="1">IF(ROWS($1:3)&gt;COUNT(Dong8),"",OFFSET(TH!E$1,SMALL(Dong8,ROWS($1:3)),))</f>
        <v>41054</v>
      </c>
      <c r="D18" s="766" t="str">
        <f ca="1">IF(ROWS($1:3)&gt;COUNT(Dong8),"",OFFSET(TH!F$1,SMALL(Dong8,ROWS($1:3)),))</f>
        <v>Giấy 7 lớp (125x80)</v>
      </c>
      <c r="E18" s="765" t="str">
        <f ca="1">IF(ROWS($1:3)&gt;COUNT(Dong8),"",OFFSET(TH!M$1,SMALL(Dong8,ROWS($1:3)),))</f>
        <v>155</v>
      </c>
      <c r="F18" s="767">
        <f ca="1">IF(ROWS($1:3)&gt;COUNT(Dong8),"",OFFSET(TH!K$1,SMALL(Dong8,ROWS($1:3)),))</f>
        <v>7250000</v>
      </c>
      <c r="G18" s="767">
        <f t="shared" ca="1" si="0"/>
        <v>0</v>
      </c>
      <c r="H18" s="767">
        <f t="shared" ca="1" si="1"/>
        <v>7250000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>
        <f ca="1">IF(ROWS($1:4)&gt;COUNT(Dong8),"",OFFSET(TH!C$1,SMALL(Dong8,ROWS($1:4)),))</f>
        <v>41054</v>
      </c>
      <c r="B19" s="765" t="str">
        <f ca="1">IF(ROWS($1:4)&gt;COUNT(Dong8),"",OFFSET(TH!D$1,SMALL(Dong8,ROWS($1:4)),))</f>
        <v>XB/GV</v>
      </c>
      <c r="C19" s="765">
        <f ca="1">IF(ROWS($1:4)&gt;COUNT(Dong8),"",OFFSET(TH!E$1,SMALL(Dong8,ROWS($1:4)),))</f>
        <v>41054</v>
      </c>
      <c r="D19" s="766" t="str">
        <f ca="1">IF(ROWS($1:4)&gt;COUNT(Dong8),"",OFFSET(TH!F$1,SMALL(Dong8,ROWS($1:4)),))</f>
        <v>Giấy 7 lớp (125x95)</v>
      </c>
      <c r="E19" s="765" t="str">
        <f ca="1">IF(ROWS($1:4)&gt;COUNT(Dong8),"",OFFSET(TH!M$1,SMALL(Dong8,ROWS($1:4)),))</f>
        <v>155</v>
      </c>
      <c r="F19" s="767">
        <f ca="1">IF(ROWS($1:4)&gt;COUNT(Dong8),"",OFFSET(TH!K$1,SMALL(Dong8,ROWS($1:4)),))</f>
        <v>8609500</v>
      </c>
      <c r="G19" s="767">
        <f t="shared" ca="1" si="0"/>
        <v>0</v>
      </c>
      <c r="H19" s="767">
        <f t="shared" ca="1" si="1"/>
        <v>8609500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>
        <f ca="1">IF(ROWS($1:5)&gt;COUNT(Dong8),"",OFFSET(TH!C$1,SMALL(Dong8,ROWS($1:5)),))</f>
        <v>41055</v>
      </c>
      <c r="B20" s="765" t="str">
        <f ca="1">IF(ROWS($1:5)&gt;COUNT(Dong8),"",OFFSET(TH!D$1,SMALL(Dong8,ROWS($1:5)),))</f>
        <v>XB/GV</v>
      </c>
      <c r="C20" s="765">
        <f ca="1">IF(ROWS($1:5)&gt;COUNT(Dong8),"",OFFSET(TH!E$1,SMALL(Dong8,ROWS($1:5)),))</f>
        <v>41055</v>
      </c>
      <c r="D20" s="766" t="str">
        <f ca="1">IF(ROWS($1:5)&gt;COUNT(Dong8),"",OFFSET(TH!F$1,SMALL(Dong8,ROWS($1:5)),))</f>
        <v>Giấy 7 lớp (145x95)</v>
      </c>
      <c r="E20" s="765" t="str">
        <f ca="1">IF(ROWS($1:5)&gt;COUNT(Dong8),"",OFFSET(TH!M$1,SMALL(Dong8,ROWS($1:5)),))</f>
        <v>155</v>
      </c>
      <c r="F20" s="767">
        <f ca="1">IF(ROWS($1:5)&gt;COUNT(Dong8),"",OFFSET(TH!K$1,SMALL(Dong8,ROWS($1:5)),))</f>
        <v>9987000</v>
      </c>
      <c r="G20" s="767">
        <f t="shared" ca="1" si="0"/>
        <v>0</v>
      </c>
      <c r="H20" s="767">
        <f t="shared" ca="1" si="1"/>
        <v>9987000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43301200</v>
      </c>
      <c r="G22" s="764">
        <f ca="1">SUM(G15:G21)</f>
        <v>0</v>
      </c>
      <c r="H22" s="764">
        <f ca="1">SUM(H15:H21)</f>
        <v>43301200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532</v>
      </c>
      <c r="E23" s="768"/>
      <c r="F23" s="774">
        <f ca="1">SUM(G23:J23)</f>
        <v>43301200</v>
      </c>
      <c r="G23" s="774">
        <f ca="1">G22</f>
        <v>0</v>
      </c>
      <c r="H23" s="774">
        <f ca="1">H22</f>
        <v>43301200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533</v>
      </c>
    </row>
    <row r="27" spans="1:10">
      <c r="C27" s="758" t="str">
        <f ca="1">"- Ngày mở sổ: "&amp;"01/"&amp;MONTH(A16)&amp;"/ "&amp;YEAR(A16)</f>
        <v>- Ngày mở sổ: 01/5/ 2012</v>
      </c>
    </row>
    <row r="28" spans="1:10">
      <c r="E28" s="757"/>
      <c r="F28" s="757"/>
      <c r="G28" s="757"/>
      <c r="H28" s="757"/>
      <c r="I28" s="108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81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81" t="s">
        <v>12</v>
      </c>
      <c r="J29" s="1081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57"/>
      <c r="C7" s="757"/>
      <c r="D7" s="757"/>
      <c r="E7" s="758" t="s">
        <v>534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535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80" t="s">
        <v>48</v>
      </c>
      <c r="H13" s="780" t="s">
        <v>24</v>
      </c>
      <c r="I13" s="780" t="s">
        <v>64</v>
      </c>
      <c r="J13" s="780" t="s">
        <v>287</v>
      </c>
      <c r="K13" s="780"/>
      <c r="L13" s="780"/>
      <c r="N13" s="783" t="s">
        <v>400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536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529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8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81"/>
      <c r="L38" s="1081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81" t="s">
        <v>12</v>
      </c>
      <c r="K39" s="1081"/>
      <c r="L39" s="1081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26" t="s">
        <v>13</v>
      </c>
      <c r="K40" s="1126"/>
      <c r="L40" s="112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2" customWidth="1"/>
    <col min="3" max="3" width="8.5703125" style="852" customWidth="1"/>
    <col min="4" max="4" width="51.42578125" style="852" customWidth="1"/>
    <col min="5" max="5" width="8" style="852" customWidth="1"/>
    <col min="6" max="6" width="12.28515625" style="852" bestFit="1" customWidth="1"/>
    <col min="7" max="7" width="10.140625" style="852" customWidth="1"/>
    <col min="8" max="8" width="10.7109375" style="852" customWidth="1"/>
    <col min="9" max="9" width="11.42578125" style="852" customWidth="1"/>
    <col min="10" max="10" width="11.5703125" style="852" customWidth="1"/>
    <col min="11" max="11" width="11.42578125" style="852" customWidth="1"/>
    <col min="12" max="12" width="9.42578125" style="852" customWidth="1"/>
    <col min="13" max="13" width="6.7109375" style="852" customWidth="1"/>
    <col min="14" max="16384" width="9.140625" style="852"/>
  </cols>
  <sheetData>
    <row r="2" spans="1:15">
      <c r="A2" s="753" t="str">
        <f>'632'!A2</f>
        <v>Đơn vị: CÔNG TY TNHH SX TM KIM DUNG PHÁT</v>
      </c>
      <c r="F2" s="851"/>
      <c r="G2" s="851"/>
      <c r="H2" s="851"/>
      <c r="I2" s="851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2" t="s">
        <v>162</v>
      </c>
      <c r="J3" s="781"/>
      <c r="K3" s="781"/>
      <c r="L3" s="757"/>
    </row>
    <row r="4" spans="1:15">
      <c r="I4" s="852" t="s">
        <v>163</v>
      </c>
      <c r="J4" s="757"/>
      <c r="K4" s="757"/>
      <c r="L4" s="757"/>
    </row>
    <row r="5" spans="1:15" ht="19.5" customHeight="1">
      <c r="A5" s="1127" t="s">
        <v>517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56" t="s">
        <v>286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26" t="s">
        <v>518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57"/>
      <c r="C7" s="757"/>
      <c r="D7" s="757"/>
      <c r="E7" s="758" t="s">
        <v>547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235</v>
      </c>
      <c r="F11" s="1121" t="s">
        <v>546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523</v>
      </c>
      <c r="G12" s="1122" t="s">
        <v>524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80" t="s">
        <v>48</v>
      </c>
      <c r="H13" s="780" t="s">
        <v>24</v>
      </c>
      <c r="I13" s="780"/>
      <c r="J13" s="780"/>
      <c r="K13" s="780"/>
      <c r="L13" s="780"/>
      <c r="N13" s="783" t="s">
        <v>549</v>
      </c>
    </row>
    <row r="14" spans="1:15">
      <c r="A14" s="853" t="s">
        <v>2</v>
      </c>
      <c r="B14" s="853" t="s">
        <v>3</v>
      </c>
      <c r="C14" s="853" t="s">
        <v>4</v>
      </c>
      <c r="D14" s="853" t="s">
        <v>5</v>
      </c>
      <c r="E14" s="853" t="s">
        <v>6</v>
      </c>
      <c r="F14" s="853">
        <v>1</v>
      </c>
      <c r="G14" s="853">
        <v>2</v>
      </c>
      <c r="H14" s="853">
        <v>3</v>
      </c>
      <c r="I14" s="853">
        <v>4</v>
      </c>
      <c r="J14" s="853">
        <v>5</v>
      </c>
      <c r="K14" s="853">
        <v>6</v>
      </c>
      <c r="L14" s="853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3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3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3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3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3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3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3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3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3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3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548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529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8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1"/>
      <c r="L33" s="1081"/>
    </row>
    <row r="34" spans="2:12">
      <c r="B34" s="757"/>
      <c r="C34" s="852" t="s">
        <v>11</v>
      </c>
      <c r="D34" s="757"/>
      <c r="E34" s="757"/>
      <c r="F34" s="757"/>
      <c r="G34" s="757"/>
      <c r="H34" s="757"/>
      <c r="I34" s="757"/>
      <c r="J34" s="1081" t="s">
        <v>12</v>
      </c>
      <c r="K34" s="1081"/>
      <c r="L34" s="1081"/>
    </row>
    <row r="35" spans="2:12">
      <c r="B35" s="757"/>
      <c r="C35" s="852" t="s">
        <v>13</v>
      </c>
      <c r="D35" s="757"/>
      <c r="E35" s="757"/>
      <c r="F35" s="757"/>
      <c r="G35" s="757"/>
      <c r="H35" s="757"/>
      <c r="I35" s="757"/>
      <c r="J35" s="1126" t="s">
        <v>13</v>
      </c>
      <c r="K35" s="1126"/>
      <c r="L35" s="112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2016-12-27T04:44:05Z</cp:lastPrinted>
  <dcterms:created xsi:type="dcterms:W3CDTF">1996-10-14T23:33:28Z</dcterms:created>
  <dcterms:modified xsi:type="dcterms:W3CDTF">2016-12-27T06:06:53Z</dcterms:modified>
</cp:coreProperties>
</file>