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C172" i="34" l="1"/>
  <c r="C171" i="34"/>
  <c r="C170" i="34"/>
  <c r="C169" i="34"/>
  <c r="C168" i="34"/>
  <c r="C167" i="34"/>
  <c r="C166" i="34"/>
  <c r="C165" i="34"/>
  <c r="C164" i="34"/>
  <c r="C163" i="34"/>
  <c r="C162" i="34"/>
  <c r="C161" i="34"/>
  <c r="C160" i="34"/>
  <c r="C159" i="34"/>
  <c r="C158" i="34"/>
  <c r="C157" i="34"/>
  <c r="C156" i="34"/>
  <c r="C155" i="34"/>
  <c r="C154" i="34"/>
  <c r="C153" i="34"/>
  <c r="C152" i="34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D28" i="70" l="1"/>
  <c r="C28" i="70"/>
  <c r="B348" i="55" l="1"/>
  <c r="A348" i="55" s="1"/>
  <c r="AC918" i="34"/>
  <c r="AC917" i="34"/>
  <c r="AC915" i="34"/>
  <c r="AC912" i="34"/>
  <c r="AC910" i="34"/>
  <c r="AC909" i="34"/>
  <c r="AC889" i="34"/>
  <c r="AC888" i="34"/>
  <c r="AC887" i="34"/>
  <c r="AC885" i="34"/>
  <c r="AC884" i="34"/>
  <c r="AC883" i="34"/>
  <c r="AC881" i="34"/>
  <c r="AC880" i="34"/>
  <c r="AC879" i="34"/>
  <c r="AC855" i="34"/>
  <c r="AC842" i="34"/>
  <c r="AC835" i="34"/>
  <c r="AC834" i="34"/>
  <c r="AC833" i="34"/>
  <c r="AC829" i="34"/>
  <c r="AC828" i="34"/>
  <c r="AC819" i="34"/>
  <c r="AC818" i="34"/>
  <c r="AC805" i="34"/>
  <c r="AC795" i="34"/>
  <c r="AC792" i="34"/>
  <c r="AC769" i="34"/>
  <c r="AC768" i="34"/>
  <c r="AC767" i="34"/>
  <c r="AC765" i="34"/>
  <c r="AC764" i="34"/>
  <c r="AC763" i="34"/>
  <c r="AC761" i="34"/>
  <c r="AC755" i="34"/>
  <c r="AC754" i="34"/>
  <c r="AC745" i="34"/>
  <c r="AC744" i="34"/>
  <c r="AC743" i="34"/>
  <c r="AC741" i="34"/>
  <c r="AC740" i="34"/>
  <c r="AC739" i="34"/>
  <c r="AC738" i="34"/>
  <c r="AC737" i="34"/>
  <c r="AC736" i="34"/>
  <c r="AC732" i="34"/>
  <c r="AC731" i="34"/>
  <c r="AC729" i="34"/>
  <c r="AC728" i="34"/>
  <c r="AC725" i="34"/>
  <c r="AC723" i="34"/>
  <c r="AC722" i="34"/>
  <c r="AC721" i="34"/>
  <c r="AC711" i="34"/>
  <c r="AC710" i="34"/>
  <c r="AC709" i="34"/>
  <c r="AC705" i="34"/>
  <c r="AC704" i="34"/>
  <c r="AC703" i="34"/>
  <c r="AC701" i="34"/>
  <c r="AC700" i="34"/>
  <c r="AC695" i="34"/>
  <c r="AC693" i="34"/>
  <c r="AC688" i="34"/>
  <c r="AC687" i="34"/>
  <c r="AC686" i="34"/>
  <c r="AC685" i="34"/>
  <c r="AC684" i="34"/>
  <c r="AC683" i="34"/>
  <c r="AC672" i="34"/>
  <c r="AC671" i="34"/>
  <c r="AC670" i="34"/>
  <c r="AC669" i="34"/>
  <c r="AC668" i="34"/>
  <c r="AC666" i="34"/>
  <c r="AC664" i="34"/>
  <c r="AC659" i="34"/>
  <c r="AC658" i="34"/>
  <c r="AC657" i="34"/>
  <c r="AC656" i="34"/>
  <c r="AC655" i="34"/>
  <c r="AC652" i="34"/>
  <c r="AC651" i="34"/>
  <c r="AC650" i="34"/>
  <c r="AC649" i="34"/>
  <c r="AC646" i="34"/>
  <c r="AC645" i="34"/>
  <c r="AC644" i="34"/>
  <c r="AC636" i="34"/>
  <c r="AC635" i="34"/>
  <c r="AC634" i="34"/>
  <c r="AC633" i="34"/>
  <c r="AC630" i="34"/>
  <c r="AC629" i="34"/>
  <c r="AC628" i="34"/>
  <c r="AC627" i="34"/>
  <c r="AC626" i="34"/>
  <c r="AC625" i="34"/>
  <c r="AC617" i="34"/>
  <c r="AC615" i="34"/>
  <c r="AC614" i="34"/>
  <c r="AC605" i="34"/>
  <c r="AC604" i="34"/>
  <c r="AC599" i="34"/>
  <c r="AC598" i="34"/>
  <c r="AC597" i="34"/>
  <c r="AC596" i="34"/>
  <c r="AC594" i="34"/>
  <c r="AC585" i="34"/>
  <c r="AC584" i="34"/>
  <c r="AC583" i="34"/>
  <c r="AC575" i="34"/>
  <c r="AC574" i="34"/>
  <c r="AC571" i="34"/>
  <c r="AC570" i="34"/>
  <c r="AC569" i="34"/>
  <c r="AC565" i="34"/>
  <c r="AC564" i="34"/>
  <c r="AC563" i="34"/>
  <c r="AC562" i="34"/>
  <c r="AC561" i="34"/>
  <c r="AC555" i="34"/>
  <c r="AC554" i="34"/>
  <c r="AC553" i="34"/>
  <c r="AC552" i="34"/>
  <c r="AC551" i="34"/>
  <c r="AC547" i="34"/>
  <c r="AC546" i="34"/>
  <c r="AC543" i="34"/>
  <c r="AC542" i="34"/>
  <c r="AC541" i="34"/>
  <c r="AC540" i="34"/>
  <c r="AC539" i="34"/>
  <c r="AC538" i="34"/>
  <c r="AC537" i="34"/>
  <c r="AC536" i="34"/>
  <c r="AC534" i="34"/>
  <c r="AC533" i="34"/>
  <c r="AC528" i="34"/>
  <c r="AC527" i="34"/>
  <c r="AC526" i="34"/>
  <c r="AC525" i="34"/>
  <c r="AC522" i="34"/>
  <c r="AC521" i="34"/>
  <c r="AC520" i="34"/>
  <c r="AC516" i="34"/>
  <c r="AC515" i="34"/>
  <c r="AC514" i="34"/>
  <c r="AC506" i="34"/>
  <c r="AC503" i="34"/>
  <c r="AC502" i="34"/>
  <c r="AC496" i="34"/>
  <c r="AC495" i="34"/>
  <c r="AC494" i="34"/>
  <c r="AC493" i="34"/>
  <c r="AC492" i="34"/>
  <c r="AC491" i="34"/>
  <c r="AC489" i="34"/>
  <c r="AC488" i="34"/>
  <c r="AC487" i="34"/>
  <c r="AC486" i="34"/>
  <c r="AC482" i="34"/>
  <c r="AC481" i="34"/>
  <c r="AC480" i="34"/>
  <c r="AC479" i="34"/>
  <c r="AC477" i="34"/>
  <c r="AC476" i="34"/>
  <c r="AC475" i="34"/>
  <c r="AC474" i="34"/>
  <c r="AC473" i="34"/>
  <c r="AC466" i="34"/>
  <c r="AC465" i="34"/>
  <c r="AC464" i="34"/>
  <c r="AC463" i="34"/>
  <c r="AC460" i="34"/>
  <c r="AC459" i="34"/>
  <c r="AC457" i="34"/>
  <c r="AC455" i="34"/>
  <c r="AC454" i="34"/>
  <c r="AC453" i="34"/>
  <c r="AC452" i="34"/>
  <c r="AC451" i="34"/>
  <c r="AC450" i="34"/>
  <c r="AC449" i="34"/>
  <c r="AC445" i="34"/>
  <c r="AC444" i="34"/>
  <c r="AC443" i="34"/>
  <c r="AC441" i="34"/>
  <c r="AC440" i="34"/>
  <c r="AC438" i="34"/>
  <c r="AC437" i="34"/>
  <c r="AC436" i="34"/>
  <c r="AC435" i="34"/>
  <c r="AC434" i="34"/>
  <c r="AC425" i="34"/>
  <c r="AC424" i="34"/>
  <c r="AC422" i="34"/>
  <c r="AC421" i="34"/>
  <c r="AC420" i="34"/>
  <c r="AC418" i="34"/>
  <c r="AC417" i="34"/>
  <c r="AC416" i="34"/>
  <c r="AC415" i="34"/>
  <c r="AC414" i="34"/>
  <c r="AC413" i="34"/>
  <c r="AC412" i="34"/>
  <c r="AC405" i="34"/>
  <c r="AC404" i="34"/>
  <c r="AC403" i="34"/>
  <c r="AC402" i="34"/>
  <c r="AC401" i="34"/>
  <c r="AC399" i="34"/>
  <c r="AC398" i="34"/>
  <c r="AC397" i="34"/>
  <c r="AC396" i="34"/>
  <c r="AC389" i="34"/>
  <c r="AC388" i="34"/>
  <c r="AC382" i="34"/>
  <c r="AC381" i="34"/>
  <c r="AC380" i="34"/>
  <c r="AC379" i="34"/>
  <c r="AC378" i="34"/>
  <c r="AC377" i="34"/>
  <c r="AC373" i="34"/>
  <c r="AC372" i="34"/>
  <c r="AC371" i="34"/>
  <c r="AC368" i="34"/>
  <c r="AC366" i="34"/>
  <c r="AC365" i="34"/>
  <c r="AC364" i="34"/>
  <c r="AC363" i="34"/>
  <c r="AC362" i="34"/>
  <c r="AC361" i="34"/>
  <c r="AC359" i="34"/>
  <c r="AC358" i="34"/>
  <c r="AC357" i="34"/>
  <c r="AC356" i="34"/>
  <c r="AC355" i="34"/>
  <c r="AC354" i="34"/>
  <c r="AC353" i="34"/>
  <c r="AC352" i="34"/>
  <c r="AC350" i="34"/>
  <c r="AC349" i="34"/>
  <c r="AC348" i="34"/>
  <c r="AC347" i="34"/>
  <c r="AC346" i="34"/>
  <c r="AC345" i="34"/>
  <c r="AC343" i="34"/>
  <c r="AC342" i="34"/>
  <c r="AC341" i="34"/>
  <c r="AC340" i="34"/>
  <c r="AC339" i="34"/>
  <c r="AC338" i="34"/>
  <c r="AC336" i="34"/>
  <c r="AC335" i="34"/>
  <c r="AC334" i="34"/>
  <c r="AC333" i="34"/>
  <c r="AC332" i="34"/>
  <c r="AC326" i="34"/>
  <c r="AC325" i="34"/>
  <c r="AC324" i="34"/>
  <c r="AC323" i="34"/>
  <c r="AC322" i="34"/>
  <c r="AC320" i="34"/>
  <c r="AC319" i="34"/>
  <c r="AC318" i="34"/>
  <c r="AC317" i="34"/>
  <c r="AC316" i="34"/>
  <c r="AC315" i="34"/>
  <c r="AC309" i="34"/>
  <c r="AC308" i="34"/>
  <c r="AC307" i="34"/>
  <c r="AC306" i="34"/>
  <c r="AC305" i="34"/>
  <c r="AC304" i="34"/>
  <c r="AC302" i="34"/>
  <c r="AC301" i="34"/>
  <c r="AC300" i="34"/>
  <c r="AC299" i="34"/>
  <c r="AC298" i="34"/>
  <c r="AC297" i="34"/>
  <c r="AC296" i="34"/>
  <c r="AC295" i="34"/>
  <c r="AC293" i="34"/>
  <c r="AC292" i="34"/>
  <c r="AC291" i="34"/>
  <c r="AC290" i="34"/>
  <c r="AC289" i="34"/>
  <c r="AC288" i="34"/>
  <c r="AC287" i="34"/>
  <c r="AC286" i="34"/>
  <c r="AC284" i="34"/>
  <c r="AC283" i="34"/>
  <c r="AC282" i="34"/>
  <c r="AC281" i="34"/>
  <c r="AC280" i="34"/>
  <c r="AC279" i="34"/>
  <c r="AC278" i="34"/>
  <c r="AC277" i="34"/>
  <c r="AC275" i="34"/>
  <c r="AC274" i="34"/>
  <c r="AC273" i="34"/>
  <c r="AC272" i="34"/>
  <c r="AC271" i="34"/>
  <c r="AC270" i="34"/>
  <c r="AC269" i="34"/>
  <c r="AC268" i="34"/>
  <c r="AC266" i="34"/>
  <c r="AC265" i="34"/>
  <c r="AC264" i="34"/>
  <c r="AC263" i="34"/>
  <c r="AC262" i="34"/>
  <c r="AC261" i="34"/>
  <c r="AC260" i="34"/>
  <c r="AC259" i="34"/>
  <c r="AC249" i="34"/>
  <c r="AC248" i="34"/>
  <c r="AC247" i="34"/>
  <c r="AC246" i="34"/>
  <c r="AC245" i="34"/>
  <c r="AC244" i="34"/>
  <c r="AC243" i="34"/>
  <c r="AC242" i="34"/>
  <c r="AC240" i="34"/>
  <c r="AC239" i="34"/>
  <c r="AC238" i="34"/>
  <c r="AC237" i="34"/>
  <c r="AC236" i="34"/>
  <c r="AC235" i="34"/>
  <c r="AC234" i="34"/>
  <c r="AC233" i="34"/>
  <c r="AC231" i="34"/>
  <c r="AC230" i="34"/>
  <c r="AC229" i="34"/>
  <c r="AC228" i="34"/>
  <c r="AC227" i="34"/>
  <c r="AC226" i="34"/>
  <c r="AC225" i="34"/>
  <c r="AC224" i="34"/>
  <c r="AC223" i="34"/>
  <c r="AC204" i="34"/>
  <c r="AC203" i="34"/>
  <c r="AC202" i="34"/>
  <c r="AC199" i="34"/>
  <c r="AC198" i="34"/>
  <c r="AC197" i="34"/>
  <c r="AC196" i="34"/>
  <c r="AC193" i="34"/>
  <c r="AC192" i="34"/>
  <c r="AC191" i="34"/>
  <c r="AC188" i="34"/>
  <c r="AC187" i="34"/>
  <c r="AC186" i="34"/>
  <c r="AC185" i="34"/>
  <c r="AC184" i="34"/>
  <c r="AC183" i="34"/>
  <c r="AC182" i="34"/>
  <c r="AC181" i="34"/>
  <c r="AC180" i="34"/>
  <c r="AC179" i="34"/>
  <c r="AC178" i="34"/>
  <c r="AC177" i="34"/>
  <c r="AC176" i="34"/>
  <c r="AC175" i="34"/>
  <c r="AC174" i="34"/>
  <c r="AC173" i="34"/>
  <c r="AC172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5" i="34"/>
  <c r="AC154" i="34"/>
  <c r="AC153" i="34"/>
  <c r="AC139" i="34"/>
  <c r="AC138" i="34"/>
  <c r="AC137" i="34"/>
  <c r="AC136" i="34"/>
  <c r="AC135" i="34"/>
  <c r="AC134" i="34"/>
  <c r="AC133" i="34"/>
  <c r="AC132" i="34"/>
  <c r="AC131" i="34"/>
  <c r="AC130" i="34"/>
  <c r="AC129" i="34"/>
  <c r="AC128" i="34"/>
  <c r="AC127" i="34"/>
  <c r="AC126" i="34"/>
  <c r="AC124" i="34"/>
  <c r="AC123" i="34"/>
  <c r="AC122" i="34"/>
  <c r="AC121" i="34"/>
  <c r="AC120" i="34"/>
  <c r="AC118" i="34"/>
  <c r="AC117" i="34"/>
  <c r="AC116" i="34"/>
  <c r="AC115" i="34"/>
  <c r="AC114" i="34"/>
  <c r="AC113" i="34"/>
  <c r="AC112" i="34"/>
  <c r="AC111" i="34"/>
  <c r="AC63" i="34"/>
  <c r="AC62" i="34"/>
  <c r="AC61" i="34"/>
  <c r="AC59" i="34"/>
  <c r="AC58" i="34"/>
  <c r="AC57" i="34"/>
  <c r="AC56" i="34"/>
  <c r="AC55" i="34"/>
  <c r="AC54" i="34"/>
  <c r="AC53" i="34"/>
  <c r="AC52" i="34"/>
  <c r="AC50" i="34"/>
  <c r="AC49" i="34"/>
  <c r="AC48" i="34"/>
  <c r="AC47" i="34"/>
  <c r="AC46" i="34"/>
  <c r="AC45" i="34"/>
  <c r="AC44" i="34"/>
  <c r="AC43" i="34"/>
  <c r="AC41" i="34"/>
  <c r="AC40" i="34"/>
  <c r="AC39" i="34"/>
  <c r="AC38" i="34"/>
  <c r="AC37" i="34"/>
  <c r="AC35" i="34"/>
  <c r="AC34" i="34"/>
  <c r="AC33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U31" i="34"/>
  <c r="W31" i="34"/>
  <c r="Y31" i="34"/>
  <c r="Z31" i="34"/>
  <c r="N32" i="34"/>
  <c r="U32" i="34"/>
  <c r="W32" i="34"/>
  <c r="Y32" i="34"/>
  <c r="Z32" i="34"/>
  <c r="N33" i="34"/>
  <c r="U33" i="34"/>
  <c r="W33" i="34"/>
  <c r="Y33" i="34"/>
  <c r="Z33" i="34"/>
  <c r="N34" i="34"/>
  <c r="U34" i="34"/>
  <c r="W34" i="34"/>
  <c r="Y34" i="34"/>
  <c r="Z34" i="34"/>
  <c r="N35" i="34"/>
  <c r="U35" i="34"/>
  <c r="W35" i="34"/>
  <c r="Y35" i="34"/>
  <c r="Z35" i="34"/>
  <c r="N36" i="34"/>
  <c r="U36" i="34"/>
  <c r="W36" i="34"/>
  <c r="Y36" i="34"/>
  <c r="Z36" i="34"/>
  <c r="N37" i="34"/>
  <c r="U37" i="34"/>
  <c r="W37" i="34"/>
  <c r="Y37" i="34"/>
  <c r="Z37" i="34"/>
  <c r="N38" i="34"/>
  <c r="U38" i="34"/>
  <c r="W38" i="34"/>
  <c r="Y38" i="34"/>
  <c r="Z38" i="34"/>
  <c r="N39" i="34"/>
  <c r="U39" i="34"/>
  <c r="W39" i="34"/>
  <c r="Y39" i="34"/>
  <c r="Z39" i="34"/>
  <c r="N40" i="34"/>
  <c r="U40" i="34"/>
  <c r="W40" i="34"/>
  <c r="Y40" i="34"/>
  <c r="Z40" i="34"/>
  <c r="N41" i="34"/>
  <c r="U41" i="34"/>
  <c r="W41" i="34"/>
  <c r="Y41" i="34"/>
  <c r="Z41" i="34"/>
  <c r="N42" i="34"/>
  <c r="U42" i="34"/>
  <c r="W42" i="34"/>
  <c r="Y42" i="34"/>
  <c r="Z42" i="34"/>
  <c r="N43" i="34"/>
  <c r="U43" i="34"/>
  <c r="W43" i="34"/>
  <c r="Y43" i="34"/>
  <c r="Z43" i="34"/>
  <c r="N44" i="34"/>
  <c r="U44" i="34"/>
  <c r="W44" i="34"/>
  <c r="Y44" i="34"/>
  <c r="Z44" i="34"/>
  <c r="N45" i="34"/>
  <c r="U45" i="34"/>
  <c r="W45" i="34"/>
  <c r="Y45" i="34"/>
  <c r="Z45" i="34"/>
  <c r="N46" i="34"/>
  <c r="U46" i="34"/>
  <c r="W46" i="34"/>
  <c r="Y46" i="34"/>
  <c r="Z46" i="34"/>
  <c r="N47" i="34"/>
  <c r="U47" i="34"/>
  <c r="W47" i="34"/>
  <c r="Y47" i="34"/>
  <c r="Z47" i="34"/>
  <c r="N48" i="34"/>
  <c r="U48" i="34"/>
  <c r="W48" i="34"/>
  <c r="Y48" i="34"/>
  <c r="Z48" i="34"/>
  <c r="N49" i="34"/>
  <c r="U49" i="34"/>
  <c r="W49" i="34"/>
  <c r="Y49" i="34"/>
  <c r="Z49" i="34"/>
  <c r="N50" i="34"/>
  <c r="U50" i="34"/>
  <c r="W50" i="34"/>
  <c r="Y50" i="34"/>
  <c r="Z50" i="34"/>
  <c r="N51" i="34"/>
  <c r="U51" i="34"/>
  <c r="W51" i="34"/>
  <c r="Y51" i="34"/>
  <c r="Z51" i="34"/>
  <c r="N52" i="34"/>
  <c r="U52" i="34"/>
  <c r="W52" i="34"/>
  <c r="Y52" i="34"/>
  <c r="Z52" i="34"/>
  <c r="N53" i="34"/>
  <c r="U53" i="34"/>
  <c r="W53" i="34"/>
  <c r="Y53" i="34"/>
  <c r="Z53" i="34"/>
  <c r="N54" i="34"/>
  <c r="U54" i="34"/>
  <c r="W54" i="34"/>
  <c r="Y54" i="34"/>
  <c r="Z54" i="34"/>
  <c r="N55" i="34"/>
  <c r="U55" i="34"/>
  <c r="W55" i="34"/>
  <c r="Y55" i="34"/>
  <c r="Z55" i="34"/>
  <c r="N56" i="34"/>
  <c r="U56" i="34"/>
  <c r="W56" i="34"/>
  <c r="Y56" i="34"/>
  <c r="Z56" i="34"/>
  <c r="N57" i="34"/>
  <c r="U57" i="34"/>
  <c r="W57" i="34"/>
  <c r="Y57" i="34"/>
  <c r="Z57" i="34"/>
  <c r="N58" i="34"/>
  <c r="U58" i="34"/>
  <c r="W58" i="34"/>
  <c r="Y58" i="34"/>
  <c r="Z58" i="34"/>
  <c r="N59" i="34"/>
  <c r="U59" i="34"/>
  <c r="W59" i="34"/>
  <c r="Y59" i="34"/>
  <c r="Z59" i="34"/>
  <c r="N60" i="34"/>
  <c r="U60" i="34"/>
  <c r="W60" i="34"/>
  <c r="Y60" i="34"/>
  <c r="Z60" i="34"/>
  <c r="N61" i="34"/>
  <c r="U61" i="34"/>
  <c r="W61" i="34"/>
  <c r="Y61" i="34"/>
  <c r="Z61" i="34"/>
  <c r="N62" i="34"/>
  <c r="U62" i="34"/>
  <c r="W62" i="34"/>
  <c r="Y62" i="34"/>
  <c r="Z62" i="34"/>
  <c r="N63" i="34"/>
  <c r="U63" i="34"/>
  <c r="W63" i="34"/>
  <c r="Y63" i="34"/>
  <c r="Z63" i="34"/>
  <c r="N64" i="34"/>
  <c r="U64" i="34"/>
  <c r="W64" i="34"/>
  <c r="Y64" i="34"/>
  <c r="Z64" i="34"/>
  <c r="N65" i="34"/>
  <c r="U65" i="34"/>
  <c r="W65" i="34"/>
  <c r="Y65" i="34"/>
  <c r="Z65" i="34"/>
  <c r="N66" i="34"/>
  <c r="U66" i="34"/>
  <c r="W66" i="34"/>
  <c r="Y66" i="34"/>
  <c r="Z66" i="34"/>
  <c r="N67" i="34"/>
  <c r="U67" i="34"/>
  <c r="W67" i="34"/>
  <c r="Y67" i="34"/>
  <c r="Z67" i="34"/>
  <c r="N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U71" i="34"/>
  <c r="W71" i="34"/>
  <c r="Y71" i="34"/>
  <c r="Z71" i="34"/>
  <c r="N72" i="34"/>
  <c r="U72" i="34"/>
  <c r="W72" i="34"/>
  <c r="Y72" i="34"/>
  <c r="Z72" i="34"/>
  <c r="N73" i="34"/>
  <c r="U73" i="34"/>
  <c r="W73" i="34"/>
  <c r="Y73" i="34"/>
  <c r="Z73" i="34"/>
  <c r="N74" i="34"/>
  <c r="U74" i="34"/>
  <c r="W74" i="34"/>
  <c r="Y74" i="34"/>
  <c r="Z74" i="34"/>
  <c r="N75" i="34"/>
  <c r="U75" i="34"/>
  <c r="W75" i="34"/>
  <c r="Y75" i="34"/>
  <c r="Z75" i="34"/>
  <c r="N76" i="34"/>
  <c r="U76" i="34"/>
  <c r="W76" i="34"/>
  <c r="Y76" i="34"/>
  <c r="Z76" i="34"/>
  <c r="N77" i="34"/>
  <c r="U77" i="34"/>
  <c r="W77" i="34"/>
  <c r="Y77" i="34"/>
  <c r="Z77" i="34"/>
  <c r="N78" i="34"/>
  <c r="U78" i="34"/>
  <c r="W78" i="34"/>
  <c r="Y78" i="34"/>
  <c r="Z78" i="34"/>
  <c r="N79" i="34"/>
  <c r="U79" i="34"/>
  <c r="W79" i="34"/>
  <c r="Y79" i="34"/>
  <c r="Z79" i="34"/>
  <c r="N80" i="34"/>
  <c r="U80" i="34"/>
  <c r="W80" i="34"/>
  <c r="Y80" i="34"/>
  <c r="Z80" i="34"/>
  <c r="N81" i="34"/>
  <c r="U81" i="34"/>
  <c r="W81" i="34"/>
  <c r="Y81" i="34"/>
  <c r="Z81" i="34"/>
  <c r="N82" i="34"/>
  <c r="U82" i="34"/>
  <c r="W82" i="34"/>
  <c r="Y82" i="34"/>
  <c r="Z82" i="34"/>
  <c r="N83" i="34"/>
  <c r="U83" i="34"/>
  <c r="W83" i="34"/>
  <c r="Y83" i="34"/>
  <c r="Z83" i="34"/>
  <c r="N84" i="34"/>
  <c r="U84" i="34"/>
  <c r="W84" i="34"/>
  <c r="Y84" i="34"/>
  <c r="Z84" i="34"/>
  <c r="N85" i="34"/>
  <c r="U85" i="34"/>
  <c r="W85" i="34"/>
  <c r="Y85" i="34"/>
  <c r="Z85" i="34"/>
  <c r="N86" i="34"/>
  <c r="U86" i="34"/>
  <c r="W86" i="34"/>
  <c r="Y86" i="34"/>
  <c r="Z86" i="34"/>
  <c r="N87" i="34"/>
  <c r="U87" i="34"/>
  <c r="W87" i="34"/>
  <c r="Y87" i="34"/>
  <c r="Z87" i="34"/>
  <c r="N88" i="34"/>
  <c r="U88" i="34"/>
  <c r="W88" i="34"/>
  <c r="Y88" i="34"/>
  <c r="Z88" i="34"/>
  <c r="N89" i="34"/>
  <c r="U89" i="34"/>
  <c r="W89" i="34"/>
  <c r="Y89" i="34"/>
  <c r="Z89" i="34"/>
  <c r="N90" i="34"/>
  <c r="U90" i="34"/>
  <c r="W90" i="34"/>
  <c r="Y90" i="34"/>
  <c r="Z90" i="34"/>
  <c r="N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U103" i="34"/>
  <c r="W103" i="34"/>
  <c r="Y103" i="34"/>
  <c r="Z103" i="34"/>
  <c r="N104" i="34"/>
  <c r="U104" i="34"/>
  <c r="W104" i="34"/>
  <c r="Y104" i="34"/>
  <c r="Z104" i="34"/>
  <c r="N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U109" i="34"/>
  <c r="W109" i="34"/>
  <c r="Y109" i="34"/>
  <c r="Z109" i="34"/>
  <c r="N110" i="34"/>
  <c r="U110" i="34"/>
  <c r="W110" i="34"/>
  <c r="Y110" i="34"/>
  <c r="Z110" i="34"/>
  <c r="N111" i="34"/>
  <c r="U111" i="34"/>
  <c r="W111" i="34"/>
  <c r="Y111" i="34"/>
  <c r="Z111" i="34"/>
  <c r="N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U115" i="34"/>
  <c r="W115" i="34"/>
  <c r="Y115" i="34"/>
  <c r="Z115" i="34"/>
  <c r="N116" i="34"/>
  <c r="U116" i="34"/>
  <c r="W116" i="34"/>
  <c r="Y116" i="34"/>
  <c r="Z116" i="34"/>
  <c r="N117" i="34"/>
  <c r="U117" i="34"/>
  <c r="W117" i="34"/>
  <c r="Y117" i="34"/>
  <c r="Z117" i="34"/>
  <c r="N118" i="34"/>
  <c r="U118" i="34"/>
  <c r="W118" i="34"/>
  <c r="Y118" i="34"/>
  <c r="Z118" i="34"/>
  <c r="N119" i="34"/>
  <c r="U119" i="34"/>
  <c r="W119" i="34"/>
  <c r="Y119" i="34"/>
  <c r="Z119" i="34"/>
  <c r="N120" i="34"/>
  <c r="U120" i="34"/>
  <c r="W120" i="34"/>
  <c r="Y120" i="34"/>
  <c r="Z120" i="34"/>
  <c r="N121" i="34"/>
  <c r="U121" i="34"/>
  <c r="W121" i="34"/>
  <c r="Y121" i="34"/>
  <c r="Z121" i="34"/>
  <c r="N122" i="34"/>
  <c r="U122" i="34"/>
  <c r="W122" i="34"/>
  <c r="Y122" i="34"/>
  <c r="Z122" i="34"/>
  <c r="N123" i="34"/>
  <c r="U123" i="34"/>
  <c r="W123" i="34"/>
  <c r="Y123" i="34"/>
  <c r="Z123" i="34"/>
  <c r="N124" i="34"/>
  <c r="U124" i="34"/>
  <c r="W124" i="34"/>
  <c r="Y124" i="34"/>
  <c r="Z124" i="34"/>
  <c r="N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U132" i="34"/>
  <c r="W132" i="34"/>
  <c r="Y132" i="34"/>
  <c r="Z132" i="34"/>
  <c r="N133" i="34"/>
  <c r="U133" i="34"/>
  <c r="W133" i="34"/>
  <c r="Y133" i="34"/>
  <c r="Z133" i="34"/>
  <c r="N134" i="34"/>
  <c r="U134" i="34"/>
  <c r="W134" i="34"/>
  <c r="Y134" i="34"/>
  <c r="Z134" i="34"/>
  <c r="N135" i="34"/>
  <c r="U135" i="34"/>
  <c r="W135" i="34"/>
  <c r="Y135" i="34"/>
  <c r="Z135" i="34"/>
  <c r="N136" i="34"/>
  <c r="U136" i="34"/>
  <c r="W136" i="34"/>
  <c r="Y136" i="34"/>
  <c r="Z136" i="34"/>
  <c r="N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U141" i="34"/>
  <c r="W141" i="34"/>
  <c r="Y141" i="34"/>
  <c r="Z141" i="34"/>
  <c r="N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U159" i="34"/>
  <c r="W159" i="34"/>
  <c r="Y159" i="34"/>
  <c r="Z159" i="34"/>
  <c r="N160" i="34"/>
  <c r="U160" i="34"/>
  <c r="W160" i="34"/>
  <c r="Y160" i="34"/>
  <c r="Z160" i="34"/>
  <c r="N161" i="34"/>
  <c r="U161" i="34"/>
  <c r="W161" i="34"/>
  <c r="Y161" i="34"/>
  <c r="Z161" i="34"/>
  <c r="N162" i="34"/>
  <c r="U162" i="34"/>
  <c r="W162" i="34"/>
  <c r="Y162" i="34"/>
  <c r="Z162" i="34"/>
  <c r="N163" i="34"/>
  <c r="U163" i="34"/>
  <c r="W163" i="34"/>
  <c r="Y163" i="34"/>
  <c r="Z163" i="34"/>
  <c r="N164" i="34"/>
  <c r="U164" i="34"/>
  <c r="W164" i="34"/>
  <c r="Y164" i="34"/>
  <c r="Z164" i="34"/>
  <c r="N165" i="34"/>
  <c r="U165" i="34"/>
  <c r="W165" i="34"/>
  <c r="Y165" i="34"/>
  <c r="Z165" i="34"/>
  <c r="N166" i="34"/>
  <c r="U166" i="34"/>
  <c r="W166" i="34"/>
  <c r="Y166" i="34"/>
  <c r="Z166" i="34"/>
  <c r="N167" i="34"/>
  <c r="U167" i="34"/>
  <c r="W167" i="34"/>
  <c r="Y167" i="34"/>
  <c r="Z167" i="34"/>
  <c r="N168" i="34"/>
  <c r="U168" i="34"/>
  <c r="W168" i="34"/>
  <c r="Y168" i="34"/>
  <c r="Z168" i="34"/>
  <c r="N169" i="34"/>
  <c r="U169" i="34"/>
  <c r="W169" i="34"/>
  <c r="Y169" i="34"/>
  <c r="Z169" i="34"/>
  <c r="N170" i="34"/>
  <c r="U170" i="34"/>
  <c r="W170" i="34"/>
  <c r="Y170" i="34"/>
  <c r="Z170" i="34"/>
  <c r="N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B51" i="34"/>
  <c r="A51" i="34" l="1"/>
  <c r="R51" i="34"/>
  <c r="S51" i="34"/>
  <c r="T51" i="34"/>
  <c r="A54" i="34"/>
  <c r="R54" i="34"/>
  <c r="S54" i="34"/>
  <c r="T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AA474" i="34"/>
  <c r="AA458" i="34"/>
  <c r="AA442" i="34"/>
  <c r="AA430" i="34"/>
  <c r="AA492" i="34"/>
  <c r="AA476" i="34"/>
  <c r="AA460" i="34"/>
  <c r="AA444" i="34"/>
  <c r="AA432" i="34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AA495" i="34" s="1"/>
  <c r="M8" i="73"/>
  <c r="A5" i="70"/>
  <c r="A2" i="73"/>
  <c r="A1" i="73"/>
  <c r="AA405" i="34" l="1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A158" i="34" s="1"/>
  <c r="B157" i="34"/>
  <c r="A157" i="34" s="1"/>
  <c r="B156" i="34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B213" i="34"/>
  <c r="A213" i="34" s="1"/>
  <c r="B212" i="34"/>
  <c r="A212" i="34" s="1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A149" i="34" s="1"/>
  <c r="B150" i="34"/>
  <c r="A150" i="34" s="1"/>
  <c r="B288" i="34"/>
  <c r="A288" i="34" s="1"/>
  <c r="B289" i="34"/>
  <c r="A289" i="34" s="1"/>
  <c r="B163" i="34"/>
  <c r="B167" i="34"/>
  <c r="B168" i="34"/>
  <c r="B169" i="34"/>
  <c r="B170" i="34"/>
  <c r="B171" i="34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171" i="34" l="1"/>
  <c r="T171" i="34"/>
  <c r="R171" i="34"/>
  <c r="S171" i="34"/>
  <c r="A167" i="34"/>
  <c r="T167" i="34"/>
  <c r="R167" i="34"/>
  <c r="S167" i="34"/>
  <c r="A137" i="34"/>
  <c r="S137" i="34"/>
  <c r="T137" i="34"/>
  <c r="R137" i="34"/>
  <c r="A129" i="34"/>
  <c r="S129" i="34"/>
  <c r="T129" i="34"/>
  <c r="R129" i="34"/>
  <c r="A118" i="34"/>
  <c r="T118" i="34"/>
  <c r="R118" i="34"/>
  <c r="S118" i="34"/>
  <c r="A133" i="34"/>
  <c r="S133" i="34"/>
  <c r="T133" i="34"/>
  <c r="R133" i="34"/>
  <c r="A156" i="34"/>
  <c r="R156" i="34"/>
  <c r="S156" i="34"/>
  <c r="T156" i="34"/>
  <c r="A160" i="34"/>
  <c r="T160" i="34"/>
  <c r="R160" i="34"/>
  <c r="S160" i="34"/>
  <c r="A165" i="34"/>
  <c r="T165" i="34"/>
  <c r="R165" i="34"/>
  <c r="S165" i="34"/>
  <c r="A136" i="34"/>
  <c r="S136" i="34"/>
  <c r="T136" i="34"/>
  <c r="R136" i="34"/>
  <c r="A128" i="34"/>
  <c r="S128" i="34"/>
  <c r="T128" i="34"/>
  <c r="R128" i="34"/>
  <c r="A134" i="34"/>
  <c r="S134" i="34"/>
  <c r="T134" i="34"/>
  <c r="R134" i="34"/>
  <c r="A151" i="34"/>
  <c r="R151" i="34"/>
  <c r="S151" i="34"/>
  <c r="T151" i="34"/>
  <c r="A161" i="34"/>
  <c r="T161" i="34"/>
  <c r="R161" i="34"/>
  <c r="S161" i="34"/>
  <c r="A166" i="34"/>
  <c r="T166" i="34"/>
  <c r="R166" i="34"/>
  <c r="S166" i="34"/>
  <c r="A169" i="34"/>
  <c r="T169" i="34"/>
  <c r="R169" i="34"/>
  <c r="S169" i="34"/>
  <c r="A139" i="34"/>
  <c r="S139" i="34"/>
  <c r="T139" i="34"/>
  <c r="R139" i="34"/>
  <c r="A132" i="34"/>
  <c r="S132" i="34"/>
  <c r="T132" i="34"/>
  <c r="R132" i="34"/>
  <c r="A127" i="34"/>
  <c r="S127" i="34"/>
  <c r="T127" i="34"/>
  <c r="R127" i="34"/>
  <c r="A121" i="34"/>
  <c r="T121" i="34"/>
  <c r="R121" i="34"/>
  <c r="S121" i="34"/>
  <c r="A135" i="34"/>
  <c r="S135" i="34"/>
  <c r="T135" i="34"/>
  <c r="R135" i="34"/>
  <c r="A162" i="34"/>
  <c r="T162" i="34"/>
  <c r="R162" i="34"/>
  <c r="S162" i="34"/>
  <c r="A170" i="34"/>
  <c r="T170" i="34"/>
  <c r="R170" i="34"/>
  <c r="S170" i="34"/>
  <c r="A163" i="34"/>
  <c r="T163" i="34"/>
  <c r="R163" i="34"/>
  <c r="S163" i="34"/>
  <c r="A168" i="34"/>
  <c r="T168" i="34"/>
  <c r="R168" i="34"/>
  <c r="S168" i="34"/>
  <c r="A138" i="34"/>
  <c r="S138" i="34"/>
  <c r="T138" i="34"/>
  <c r="R138" i="34"/>
  <c r="A131" i="34"/>
  <c r="S131" i="34"/>
  <c r="T131" i="34"/>
  <c r="R131" i="34"/>
  <c r="A122" i="34"/>
  <c r="T122" i="34"/>
  <c r="R122" i="34"/>
  <c r="S122" i="34"/>
  <c r="A130" i="34"/>
  <c r="S130" i="34"/>
  <c r="T130" i="34"/>
  <c r="R130" i="34"/>
  <c r="A159" i="34"/>
  <c r="T159" i="34"/>
  <c r="R159" i="34"/>
  <c r="S159" i="34"/>
  <c r="A164" i="34"/>
  <c r="T164" i="34"/>
  <c r="R164" i="34"/>
  <c r="S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A103" i="34" s="1"/>
  <c r="B104" i="34"/>
  <c r="B105" i="34"/>
  <c r="B106" i="34"/>
  <c r="A106" i="34" s="1"/>
  <c r="B107" i="34"/>
  <c r="A107" i="34" s="1"/>
  <c r="B115" i="34"/>
  <c r="B116" i="34"/>
  <c r="B117" i="34"/>
  <c r="A102" i="34" l="1"/>
  <c r="S102" i="34"/>
  <c r="T102" i="34"/>
  <c r="R102" i="34"/>
  <c r="A105" i="34"/>
  <c r="R105" i="34"/>
  <c r="S105" i="34"/>
  <c r="T105" i="34"/>
  <c r="A101" i="34"/>
  <c r="S101" i="34"/>
  <c r="T101" i="34"/>
  <c r="R101" i="34"/>
  <c r="A117" i="34"/>
  <c r="T117" i="34"/>
  <c r="R117" i="34"/>
  <c r="S117" i="34"/>
  <c r="A116" i="34"/>
  <c r="T116" i="34"/>
  <c r="R116" i="34"/>
  <c r="S116" i="34"/>
  <c r="A115" i="34"/>
  <c r="T115" i="34"/>
  <c r="R115" i="34"/>
  <c r="S115" i="34"/>
  <c r="A104" i="34"/>
  <c r="R104" i="34"/>
  <c r="S104" i="34"/>
  <c r="T104" i="34"/>
  <c r="A100" i="34"/>
  <c r="S100" i="34"/>
  <c r="T100" i="34"/>
  <c r="R100" i="34"/>
  <c r="O116" i="34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B86" i="34"/>
  <c r="B87" i="34"/>
  <c r="B88" i="34"/>
  <c r="B89" i="34"/>
  <c r="B96" i="34"/>
  <c r="A96" i="34" s="1"/>
  <c r="B97" i="34"/>
  <c r="A97" i="34" s="1"/>
  <c r="B98" i="34"/>
  <c r="A98" i="34" s="1"/>
  <c r="B99" i="34"/>
  <c r="A99" i="34" s="1"/>
  <c r="B76" i="34"/>
  <c r="B77" i="34"/>
  <c r="B78" i="34"/>
  <c r="B79" i="34"/>
  <c r="A79" i="34" s="1"/>
  <c r="B80" i="34"/>
  <c r="B81" i="34"/>
  <c r="B82" i="34"/>
  <c r="B83" i="34"/>
  <c r="A83" i="34" s="1"/>
  <c r="B84" i="34"/>
  <c r="B75" i="34"/>
  <c r="B42" i="34"/>
  <c r="B74" i="34"/>
  <c r="B91" i="34"/>
  <c r="B90" i="34"/>
  <c r="B145" i="34"/>
  <c r="A145" i="34" s="1"/>
  <c r="B144" i="34"/>
  <c r="A144" i="34" s="1"/>
  <c r="B143" i="34"/>
  <c r="A143" i="34" s="1"/>
  <c r="B142" i="34"/>
  <c r="B141" i="34"/>
  <c r="B125" i="34"/>
  <c r="B120" i="34"/>
  <c r="B119" i="34"/>
  <c r="B112" i="34"/>
  <c r="B41" i="34"/>
  <c r="B35" i="34"/>
  <c r="B36" i="34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B32" i="34"/>
  <c r="B123" i="34"/>
  <c r="B124" i="34"/>
  <c r="B68" i="34"/>
  <c r="B69" i="34"/>
  <c r="A69" i="34" s="1"/>
  <c r="B108" i="34"/>
  <c r="A108" i="34" s="1"/>
  <c r="B109" i="34"/>
  <c r="B110" i="34"/>
  <c r="A110" i="34" s="1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B67" i="34"/>
  <c r="B71" i="34"/>
  <c r="B72" i="34"/>
  <c r="B62" i="34"/>
  <c r="B63" i="34"/>
  <c r="B64" i="34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A34" i="34" l="1"/>
  <c r="R34" i="34"/>
  <c r="S34" i="34"/>
  <c r="T34" i="34"/>
  <c r="A46" i="34"/>
  <c r="R46" i="34"/>
  <c r="S46" i="34"/>
  <c r="T46" i="34"/>
  <c r="A55" i="34"/>
  <c r="R55" i="34"/>
  <c r="S55" i="34"/>
  <c r="T55" i="34"/>
  <c r="A49" i="34"/>
  <c r="R49" i="34"/>
  <c r="S49" i="34"/>
  <c r="T49" i="34"/>
  <c r="A60" i="34"/>
  <c r="T60" i="34"/>
  <c r="R60" i="34"/>
  <c r="S60" i="34"/>
  <c r="A109" i="34"/>
  <c r="S109" i="34"/>
  <c r="T109" i="34"/>
  <c r="R109" i="34"/>
  <c r="A124" i="34"/>
  <c r="T124" i="34"/>
  <c r="R124" i="34"/>
  <c r="S124" i="34"/>
  <c r="A112" i="34"/>
  <c r="R112" i="34"/>
  <c r="S112" i="34"/>
  <c r="T112" i="34"/>
  <c r="A141" i="34"/>
  <c r="R141" i="34"/>
  <c r="S141" i="34"/>
  <c r="T141" i="34"/>
  <c r="A42" i="34"/>
  <c r="R42" i="34"/>
  <c r="S42" i="34"/>
  <c r="T42" i="34"/>
  <c r="A82" i="34"/>
  <c r="T82" i="34"/>
  <c r="R82" i="34"/>
  <c r="S82" i="34"/>
  <c r="A78" i="34"/>
  <c r="R78" i="34"/>
  <c r="S78" i="34"/>
  <c r="T78" i="34"/>
  <c r="A88" i="34"/>
  <c r="S88" i="34"/>
  <c r="T88" i="34"/>
  <c r="R88" i="34"/>
  <c r="A56" i="34"/>
  <c r="R56" i="34"/>
  <c r="S56" i="34"/>
  <c r="T56" i="34"/>
  <c r="A64" i="34"/>
  <c r="T64" i="34"/>
  <c r="R64" i="34"/>
  <c r="S64" i="34"/>
  <c r="A40" i="34"/>
  <c r="R40" i="34"/>
  <c r="S40" i="34"/>
  <c r="T40" i="34"/>
  <c r="A63" i="34"/>
  <c r="T63" i="34"/>
  <c r="R63" i="34"/>
  <c r="S63" i="34"/>
  <c r="A67" i="34"/>
  <c r="T67" i="34"/>
  <c r="R67" i="34"/>
  <c r="S67" i="34"/>
  <c r="A39" i="34"/>
  <c r="R39" i="34"/>
  <c r="S39" i="34"/>
  <c r="T39" i="34"/>
  <c r="A33" i="34"/>
  <c r="R33" i="34"/>
  <c r="S33" i="34"/>
  <c r="T33" i="34"/>
  <c r="A45" i="34"/>
  <c r="R45" i="34"/>
  <c r="S45" i="34"/>
  <c r="T45" i="34"/>
  <c r="A53" i="34"/>
  <c r="R53" i="34"/>
  <c r="S53" i="34"/>
  <c r="T53" i="34"/>
  <c r="A59" i="34"/>
  <c r="T59" i="34"/>
  <c r="R59" i="34"/>
  <c r="S59" i="34"/>
  <c r="A65" i="34"/>
  <c r="T65" i="34"/>
  <c r="R65" i="34"/>
  <c r="S65" i="34"/>
  <c r="A123" i="34"/>
  <c r="T123" i="34"/>
  <c r="R123" i="34"/>
  <c r="S123" i="34"/>
  <c r="A36" i="34"/>
  <c r="R36" i="34"/>
  <c r="S36" i="34"/>
  <c r="T36" i="34"/>
  <c r="A119" i="34"/>
  <c r="T119" i="34"/>
  <c r="R119" i="34"/>
  <c r="S119" i="34"/>
  <c r="A142" i="34"/>
  <c r="R142" i="34"/>
  <c r="S142" i="34"/>
  <c r="T142" i="34"/>
  <c r="A90" i="34"/>
  <c r="S90" i="34"/>
  <c r="T90" i="34"/>
  <c r="R90" i="34"/>
  <c r="A75" i="34"/>
  <c r="R75" i="34"/>
  <c r="S75" i="34"/>
  <c r="T75" i="34"/>
  <c r="A81" i="34"/>
  <c r="T81" i="34"/>
  <c r="R81" i="34"/>
  <c r="S81" i="34"/>
  <c r="A77" i="34"/>
  <c r="R77" i="34"/>
  <c r="S77" i="34"/>
  <c r="T77" i="34"/>
  <c r="A87" i="34"/>
  <c r="S87" i="34"/>
  <c r="T87" i="34"/>
  <c r="R87" i="34"/>
  <c r="A37" i="34"/>
  <c r="R37" i="34"/>
  <c r="S37" i="34"/>
  <c r="T37" i="34"/>
  <c r="A50" i="34"/>
  <c r="R50" i="34"/>
  <c r="S50" i="34"/>
  <c r="T50" i="34"/>
  <c r="A71" i="34"/>
  <c r="R71" i="34"/>
  <c r="S71" i="34"/>
  <c r="T71" i="34"/>
  <c r="A62" i="34"/>
  <c r="T62" i="34"/>
  <c r="R62" i="34"/>
  <c r="S62" i="34"/>
  <c r="A66" i="34"/>
  <c r="T66" i="34"/>
  <c r="R66" i="34"/>
  <c r="S66" i="34"/>
  <c r="A38" i="34"/>
  <c r="R38" i="34"/>
  <c r="S38" i="34"/>
  <c r="T38" i="34"/>
  <c r="A48" i="34"/>
  <c r="R48" i="34"/>
  <c r="S48" i="34"/>
  <c r="T48" i="34"/>
  <c r="A44" i="34"/>
  <c r="R44" i="34"/>
  <c r="S44" i="34"/>
  <c r="T44" i="34"/>
  <c r="A52" i="34"/>
  <c r="R52" i="34"/>
  <c r="S52" i="34"/>
  <c r="T52" i="34"/>
  <c r="A58" i="34"/>
  <c r="T58" i="34"/>
  <c r="R58" i="34"/>
  <c r="S58" i="34"/>
  <c r="A111" i="34"/>
  <c r="R111" i="34"/>
  <c r="S111" i="34"/>
  <c r="T111" i="34"/>
  <c r="A32" i="34"/>
  <c r="R32" i="34"/>
  <c r="S32" i="34"/>
  <c r="T32" i="34"/>
  <c r="A35" i="34"/>
  <c r="R35" i="34"/>
  <c r="S35" i="34"/>
  <c r="T35" i="34"/>
  <c r="A120" i="34"/>
  <c r="T120" i="34"/>
  <c r="R120" i="34"/>
  <c r="S120" i="34"/>
  <c r="A91" i="34"/>
  <c r="S91" i="34"/>
  <c r="T91" i="34"/>
  <c r="R91" i="34"/>
  <c r="A84" i="34"/>
  <c r="S84" i="34"/>
  <c r="T84" i="34"/>
  <c r="R84" i="34"/>
  <c r="A80" i="34"/>
  <c r="T80" i="34"/>
  <c r="R80" i="34"/>
  <c r="S80" i="34"/>
  <c r="A76" i="34"/>
  <c r="R76" i="34"/>
  <c r="S76" i="34"/>
  <c r="T76" i="34"/>
  <c r="A86" i="34"/>
  <c r="S86" i="34"/>
  <c r="T86" i="34"/>
  <c r="R86" i="34"/>
  <c r="A72" i="34"/>
  <c r="R72" i="34"/>
  <c r="S72" i="34"/>
  <c r="T72" i="34"/>
  <c r="A47" i="34"/>
  <c r="R47" i="34"/>
  <c r="S47" i="34"/>
  <c r="T47" i="34"/>
  <c r="A61" i="34"/>
  <c r="T61" i="34"/>
  <c r="R61" i="34"/>
  <c r="S61" i="34"/>
  <c r="A68" i="34"/>
  <c r="T68" i="34"/>
  <c r="R68" i="34"/>
  <c r="S68" i="34"/>
  <c r="A31" i="34"/>
  <c r="R31" i="34"/>
  <c r="S31" i="34"/>
  <c r="T31" i="34"/>
  <c r="A41" i="34"/>
  <c r="R41" i="34"/>
  <c r="S41" i="34"/>
  <c r="T41" i="34"/>
  <c r="A125" i="34"/>
  <c r="T125" i="34"/>
  <c r="R125" i="34"/>
  <c r="S125" i="34"/>
  <c r="A74" i="34"/>
  <c r="R74" i="34"/>
  <c r="S74" i="34"/>
  <c r="T74" i="34"/>
  <c r="A89" i="34"/>
  <c r="S89" i="34"/>
  <c r="T89" i="34"/>
  <c r="R89" i="34"/>
  <c r="A85" i="34"/>
  <c r="S85" i="34"/>
  <c r="T85" i="34"/>
  <c r="R85" i="34"/>
  <c r="O331" i="34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s="1"/>
  <c r="T690" i="34" l="1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D12" i="61"/>
  <c r="G12" i="61"/>
  <c r="E12" i="61"/>
  <c r="F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H211" i="55" a="1"/>
  <c r="H211" i="55" s="1"/>
  <c r="L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L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L56" i="55" s="1"/>
  <c r="H95" i="55" a="1"/>
  <c r="H95" i="55" s="1"/>
  <c r="H223" i="55" a="1"/>
  <c r="H223" i="55" s="1"/>
  <c r="L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G26" i="70" l="1"/>
  <c r="L65" i="55"/>
  <c r="L24" i="55"/>
  <c r="L149" i="55"/>
  <c r="L132" i="55"/>
  <c r="L76" i="55"/>
  <c r="L95" i="55"/>
  <c r="L245" i="55"/>
  <c r="L195" i="55"/>
  <c r="L236" i="55"/>
  <c r="L209" i="55"/>
  <c r="L79" i="55"/>
  <c r="L27" i="55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H15" i="70" l="1"/>
  <c r="G9" i="70"/>
  <c r="G21" i="70"/>
  <c r="E28" i="70"/>
  <c r="E32" i="70" s="1"/>
  <c r="F28" i="70"/>
  <c r="F32" i="70" s="1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42" i="15" l="1"/>
  <c r="H28" i="70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<sst xmlns="http://schemas.openxmlformats.org/spreadsheetml/2006/main" count="2659" uniqueCount="880">
  <si>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</si>
  <si>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</si>
  <si>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</si>
  <si>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</si>
  <si>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</si>
  <si>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</si>
  <si>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</si>
  <si>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</si>
  <si>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</si>
  <si>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</si>
  <si>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</si>
  <si>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</si>
  <si>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</si>
  <si>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</si>
  <si>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</si>
  <si>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</si>
  <si>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</si>
  <si>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</si>
  <si>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</si>
  <si>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</si>
  <si>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</si>
  <si>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</si>
  <si>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</si>
  <si>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</si>
  <si>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</si>
  <si>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</si>
  <si>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</si>
  <si>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</si>
  <si>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</si>
  <si>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</si>
  <si>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</si>
  <si>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</si>
  <si>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</si>
  <si>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</si>
  <si>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</si>
  <si>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</si>
  <si>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</si>
  <si>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</si>
  <si>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</si>
  <si>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</si>
  <si>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</si>
  <si>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</si>
  <si>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</si>
  <si>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</si>
  <si>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</si>
  <si>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</si>
  <si>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</si>
  <si>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</si>
  <si>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</si>
  <si>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</si>
  <si>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</si>
  <si>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</si>
  <si>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</si>
  <si>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</si>
  <si>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</si>
  <si>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</si>
  <si>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</si>
  <si>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</si>
  <si>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</si>
  <si>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</si>
  <si>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</si>
  <si>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</si>
  <si>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</si>
  <si>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</si>
  <si>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</si>
  <si>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</si>
  <si>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</si>
  <si>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</si>
  <si>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</si>
  <si>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</si>
  <si>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</si>
  <si>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</si>
  <si>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</si>
  <si>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</si>
  <si>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</si>
  <si>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</si>
  <si>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</si>
  <si>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</si>
  <si>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</si>
  <si>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</si>
  <si>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</si>
  <si>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</si>
  <si>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</si>
  <si>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</si>
  <si>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</si>
  <si>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</si>
  <si>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</si>
  <si>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</si>
  <si>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</si>
  <si>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</si>
  <si>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</si>
  <si>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</si>
  <si>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</si>
  <si>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</si>
  <si>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</si>
  <si>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</si>
  <si>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</si>
  <si>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</si>
  <si>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</si>
  <si>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</si>
  <si>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</si>
  <si>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</si>
  <si>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</si>
  <si>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</si>
  <si>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</si>
  <si>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</si>
  <si>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</si>
  <si>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</si>
  <si>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</si>
  <si>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</si>
  <si>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</si>
  <si>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</si>
  <si>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</si>
  <si>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</si>
  <si>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</si>
  <si>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</si>
  <si>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</si>
  <si>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</si>
  <si>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</si>
  <si>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</si>
  <si>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</si>
  <si>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</si>
  <si>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</si>
  <si>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</si>
  <si>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</si>
  <si>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</si>
  <si>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</si>
  <si>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</si>
  <si>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</si>
  <si>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</si>
  <si>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</si>
  <si>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</si>
  <si>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</si>
  <si>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</si>
  <si>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</si>
  <si>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</si>
  <si>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</si>
  <si>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</si>
  <si>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</si>
  <si>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</si>
  <si>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</si>
  <si>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</si>
  <si>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</si>
  <si>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</si>
  <si>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</si>
  <si>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</si>
  <si>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</si>
  <si>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</si>
  <si>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</si>
  <si>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</si>
  <si>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</si>
  <si>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</si>
  <si>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</si>
  <si>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</si>
  <si>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</si>
  <si>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</si>
  <si>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</si>
  <si>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</si>
  <si>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</si>
  <si>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</si>
  <si>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</si>
  <si>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</si>
  <si>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</si>
  <si>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</si>
  <si>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</si>
  <si>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</si>
  <si>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</si>
  <si>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</si>
  <si>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</si>
  <si>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</si>
  <si>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</si>
  <si>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</si>
  <si>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</si>
  <si>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</si>
  <si>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</si>
  <si>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</si>
  <si>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</si>
  <si>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</si>
  <si>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</si>
  <si>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</si>
  <si>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</si>
  <si>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</si>
  <si>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</si>
  <si>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</si>
  <si>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</si>
  <si>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</si>
  <si>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</si>
  <si>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</si>
  <si>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</si>
  <si>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</si>
  <si>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</si>
  <si>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</si>
  <si>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</si>
  <si>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</si>
  <si>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</si>
  <si>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</si>
  <si>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</si>
  <si>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</si>
  <si>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</si>
  <si>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</si>
  <si>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</si>
  <si>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</si>
  <si>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</si>
  <si>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</si>
  <si>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</si>
  <si>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</si>
  <si>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</si>
  <si>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</si>
  <si>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</si>
  <si>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</si>
  <si>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</si>
  <si>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</si>
  <si>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</si>
  <si>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</si>
  <si>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</si>
  <si>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</si>
  <si>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</si>
  <si>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</si>
  <si>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</si>
  <si>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</si>
  <si>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</si>
  <si>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</si>
  <si>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</si>
  <si>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</si>
  <si>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</si>
  <si>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</si>
  <si>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</si>
  <si>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</si>
  <si>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</si>
  <si>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</si>
  <si>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</si>
  <si>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</si>
  <si>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</si>
  <si>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</si>
  <si>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</si>
  <si>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</si>
  <si>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</si>
  <si>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</si>
  <si>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</si>
  <si>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</si>
  <si>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</si>
  <si>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</si>
  <si>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</si>
  <si>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</si>
  <si>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</si>
  <si>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</si>
  <si>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</si>
  <si>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</si>
  <si>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</si>
  <si>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</si>
  <si>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</si>
  <si>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</si>
  <si>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</si>
  <si>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</si>
  <si>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</si>
  <si>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</si>
  <si>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</si>
  <si>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</si>
  <si>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</si>
  <si>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</si>
  <si>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</si>
  <si>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</si>
  <si>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</si>
  <si>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</si>
  <si>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</si>
  <si>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</si>
  <si>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</si>
  <si>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</si>
  <si>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</si>
  <si>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</si>
  <si>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</si>
  <si>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</si>
  <si>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</si>
  <si>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</si>
  <si>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</si>
  <si>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</si>
  <si>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</si>
  <si>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</si>
  <si>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</si>
  <si>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</si>
  <si>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</si>
  <si>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</si>
  <si>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</si>
  <si>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</si>
  <si>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</si>
  <si>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</si>
  <si>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</si>
  <si>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</si>
  <si>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</si>
  <si>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</si>
  <si>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</si>
  <si>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</si>
  <si>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</si>
  <si>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</si>
  <si>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</si>
  <si>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</si>
  <si>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</si>
  <si>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</si>
  <si>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</si>
  <si>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</si>
  <si>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</si>
  <si>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</si>
  <si>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</si>
  <si>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</si>
  <si>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</si>
  <si>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</si>
  <si>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</si>
  <si>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</si>
  <si>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</si>
  <si>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</si>
  <si>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</si>
  <si>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</si>
  <si>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</si>
  <si>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</si>
  <si>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</si>
  <si>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</si>
  <si>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</si>
  <si>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</si>
  <si>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</si>
  <si>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</si>
  <si>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</si>
  <si>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</si>
  <si>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</si>
  <si>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</si>
  <si>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</si>
  <si>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</si>
  <si>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</si>
  <si>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</si>
  <si>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</si>
  <si>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</si>
  <si>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</si>
  <si>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</si>
  <si>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</si>
  <si>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</si>
  <si>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</si>
  <si>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</si>
  <si>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</si>
  <si>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</si>
  <si>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</si>
  <si>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</si>
  <si>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</si>
  <si>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</si>
  <si>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</si>
  <si>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</si>
  <si>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</si>
  <si>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</si>
  <si>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</si>
  <si>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</si>
  <si>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</si>
  <si>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</si>
  <si>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</si>
  <si>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</si>
  <si>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</si>
  <si>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</si>
  <si>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</si>
  <si>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</si>
  <si>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</si>
  <si>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</si>
  <si>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</si>
  <si>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</si>
  <si>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</si>
  <si>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</si>
  <si>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</si>
  <si>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</si>
  <si>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</si>
  <si>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</si>
  <si>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</si>
  <si>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</si>
  <si>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</si>
  <si>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</si>
  <si>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</si>
  <si>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</si>
  <si>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</si>
  <si>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</si>
  <si>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</si>
  <si>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</si>
  <si>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</si>
  <si>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</si>
  <si>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</si>
  <si>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</si>
  <si>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</si>
  <si>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</si>
  <si>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</si>
  <si>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</si>
  <si>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</si>
  <si>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</si>
  <si>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</si>
  <si>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</si>
  <si>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</si>
  <si>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</si>
  <si>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</si>
  <si>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</si>
  <si>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</si>
  <si>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</si>
  <si>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</si>
  <si>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</si>
  <si>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</si>
  <si>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</si>
  <si>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</si>
  <si>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</si>
  <si>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</si>
  <si>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</si>
  <si>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</si>
  <si>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</si>
  <si>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</si>
  <si>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</si>
  <si>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</si>
  <si>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</si>
  <si>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</si>
  <si>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</si>
  <si>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</si>
  <si>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</si>
  <si>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</si>
  <si>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</si>
  <si>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</si>
  <si>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</si>
  <si>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</si>
  <si>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</si>
  <si>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</si>
  <si>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</si>
  <si>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</si>
  <si>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</si>
  <si>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</si>
  <si>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</si>
  <si>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</si>
  <si>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</si>
  <si>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</si>
  <si>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</si>
  <si>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</si>
  <si>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</si>
  <si>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</si>
  <si>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</si>
  <si>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</si>
  <si>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</si>
  <si>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</si>
  <si>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</si>
  <si>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</si>
  <si>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</si>
  <si>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</si>
  <si>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</si>
  <si>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</si>
  <si>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</si>
  <si>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</si>
  <si>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</si>
  <si>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</si>
  <si>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</si>
  <si>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</si>
  <si>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</si>
  <si>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</si>
  <si>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</si>
  <si>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CTGS</t>
  </si>
  <si>
    <t>Tổng cộng VL phụ</t>
  </si>
  <si>
    <t>kg</t>
  </si>
  <si>
    <t>Dây nylon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</si>
  <si>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</si>
  <si>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</si>
  <si>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</si>
  <si>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</si>
  <si>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</si>
  <si>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</si>
  <si>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</si>
  <si>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</si>
  <si>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</si>
  <si>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</si>
  <si>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</si>
  <si>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</si>
  <si>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</si>
  <si>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</si>
  <si>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</si>
  <si>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</si>
  <si>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</si>
  <si>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</si>
  <si>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</si>
  <si>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</si>
  <si>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</si>
  <si>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</si>
  <si>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</si>
  <si>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</si>
  <si>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</si>
  <si>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</si>
  <si>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</si>
  <si>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</si>
  <si>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</si>
  <si>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</si>
  <si>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</si>
  <si>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</si>
  <si>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</si>
  <si>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</si>
  <si>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</si>
  <si>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</si>
  <si>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</si>
  <si>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Quý II</t>
  </si>
  <si>
    <t>tấm</t>
  </si>
  <si>
    <t>Kẽm đóng bao bì</t>
  </si>
  <si>
    <t>Cơ Sở Kéo Kẽm Thành Dũng</t>
  </si>
  <si>
    <t>DNTN SX-TM-DV Dây Đông Nam</t>
  </si>
  <si>
    <t>Máy chap khe khổ 2m</t>
  </si>
  <si>
    <t>Máy đóng kẽm</t>
  </si>
  <si>
    <t>Máy In</t>
  </si>
  <si>
    <t>Cty TNHH Bao Bì Giấy Chung Hưng</t>
  </si>
  <si>
    <t>Giấy 5 lớp (183x160)</t>
  </si>
  <si>
    <t>Giấy 5 lớp (228x140)</t>
  </si>
  <si>
    <t>tờ</t>
  </si>
  <si>
    <t>Cty TNHH SX-TM Bao Bì Phương Nam</t>
  </si>
  <si>
    <t>C21</t>
  </si>
  <si>
    <t>C24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</si>
  <si>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</si>
  <si>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</si>
  <si>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</si>
  <si>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</si>
  <si>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</si>
  <si>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</si>
  <si>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</si>
  <si>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</si>
  <si>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Giấy 5 lớp (143x120)</t>
  </si>
  <si>
    <t>Giấy 5 lớp (157x110)</t>
  </si>
  <si>
    <t>Giấy 5 lớp (161x110)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</si>
  <si>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</si>
  <si>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</si>
  <si>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</si>
  <si>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</si>
  <si>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</si>
  <si>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</si>
  <si>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</si>
  <si>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</si>
  <si>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</si>
  <si>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</si>
  <si>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</si>
  <si>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</si>
  <si>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</si>
  <si>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Giấy 3 lớp (175x125)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</si>
  <si>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</si>
  <si>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</si>
  <si>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</si>
  <si>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</si>
  <si>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</si>
  <si>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</si>
  <si>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</si>
  <si>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Giấy 5 lớp (159x150)</t>
  </si>
  <si>
    <t>Giấy 5 lớp (123x150)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</si>
  <si>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</si>
  <si>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</si>
  <si>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</si>
  <si>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</si>
  <si>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</si>
  <si>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</si>
  <si>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Giấy 5 lớp (117x85)</t>
  </si>
  <si>
    <t>Giấy 5 lớp (173x110)</t>
  </si>
  <si>
    <t>Giấy tấm 2 vàng - 1 xeo (2070x950)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</si>
  <si>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</si>
  <si>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</si>
  <si>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</si>
  <si>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</si>
  <si>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</si>
  <si>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</si>
  <si>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</si>
  <si>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</si>
  <si>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</si>
  <si>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</si>
  <si>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</si>
  <si>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</si>
  <si>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</si>
  <si>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</si>
  <si>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Giấy tấm 1 vàng - 4 xeo (1600x1050)</t>
  </si>
  <si>
    <t>Giấy tấm 2 vàng - 3 xeo (2030x1550)</t>
  </si>
  <si>
    <t>Giấy tấm 2 vàng - 3 xeo (1840x1450)</t>
  </si>
  <si>
    <t>Giấy tấm 2 vàng - 3 xeo (2190x900)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</si>
  <si>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</si>
  <si>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</si>
  <si>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</si>
  <si>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</si>
  <si>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</si>
  <si>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</si>
  <si>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</si>
  <si>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</si>
  <si>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</si>
  <si>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</si>
  <si>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</si>
  <si>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</si>
  <si>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</si>
  <si>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</si>
  <si>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</si>
  <si>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</si>
  <si>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</si>
  <si>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</si>
  <si>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</si>
  <si>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</si>
  <si>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</si>
  <si>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</si>
  <si>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</si>
  <si>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</si>
  <si>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</si>
  <si>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</si>
  <si>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</si>
  <si>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</si>
  <si>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</si>
  <si>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Giấy tấm 2 vàng - 3 xeo (2000x1300)</t>
  </si>
  <si>
    <t>Giấy tấm 2 vàng - 1 xeo (1740x1400)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</si>
  <si>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</si>
  <si>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</si>
  <si>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</si>
  <si>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</si>
  <si>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Cty Cổ phần SX TM DV Bao Bì Giấy Trường Phát</t>
  </si>
  <si>
    <t>Giấy tấm 3 lớp (105x199)</t>
  </si>
  <si>
    <t>Giấy tấm 3 lớp (110x128)</t>
  </si>
  <si>
    <t>Giấy 3 lớp (181x125)</t>
  </si>
  <si>
    <t>Giấy 3 lớp (219x160)</t>
  </si>
  <si>
    <t>Giấy 3 lớp (225x85)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</si>
  <si>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</si>
  <si>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</si>
  <si>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</si>
  <si>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</si>
  <si>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</si>
  <si>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</si>
  <si>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</si>
  <si>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</si>
  <si>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</si>
  <si>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</si>
  <si>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</si>
  <si>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</si>
  <si>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</si>
  <si>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</si>
  <si>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Giấy 3 lớp (103x150)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</si>
  <si>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</si>
  <si>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</si>
  <si>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</si>
  <si>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</si>
  <si>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</si>
  <si>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</si>
  <si>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</si>
  <si>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</si>
  <si>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</si>
  <si>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</si>
  <si>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</si>
  <si>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</si>
  <si>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</si>
  <si>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</si>
  <si>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</si>
  <si>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</si>
  <si>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</si>
  <si>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</si>
  <si>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</si>
  <si>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</si>
  <si>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</si>
  <si>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</si>
  <si>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</si>
  <si>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</si>
  <si>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</si>
  <si>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</si>
  <si>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</si>
  <si>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</si>
  <si>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</si>
  <si>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</si>
  <si>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</si>
  <si>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</si>
  <si>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</si>
  <si>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</si>
  <si>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</si>
  <si>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</si>
  <si>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</si>
  <si>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</si>
  <si>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</si>
  <si>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</si>
  <si>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</si>
  <si>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</si>
  <si>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</si>
  <si>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</si>
  <si>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</si>
  <si>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</si>
  <si>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</si>
  <si>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</si>
  <si>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</si>
  <si>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</si>
  <si>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Giấy 5 lớp (158x115)</t>
  </si>
  <si>
    <t>Giấy 5 lớp (142x115)</t>
  </si>
  <si>
    <t>Giấy 5 lớp (145x125)</t>
  </si>
  <si>
    <t>Giấy 3 lớp (149x80)</t>
  </si>
  <si>
    <t>Giấy 3 lớp (165x80)</t>
  </si>
  <si>
    <t>Giấy 3 lớp (76x80)</t>
  </si>
  <si>
    <t>Giấy 5 lớp (123x80)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</si>
  <si>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</si>
  <si>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</si>
  <si>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</si>
  <si>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</si>
  <si>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</si>
  <si>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Giấy 3 lớp (181x80)</t>
  </si>
  <si>
    <t>Giấy 5 lớp (148x110)</t>
  </si>
  <si>
    <t>Giấy 5 lớp (238x105)</t>
  </si>
  <si>
    <t>Giấy 5 lớp (283x105)</t>
  </si>
  <si>
    <t>Giấy 5 lớp (193x105)</t>
  </si>
  <si>
    <t>Giấy 5 lớp (147x85)</t>
  </si>
  <si>
    <t>Giấy 5 lớp (151x115)</t>
  </si>
  <si>
    <t>Giấy 5 lớp (135x115)</t>
  </si>
  <si>
    <t>Giấy 3 lớp (96x90)</t>
  </si>
  <si>
    <t>Giấy 3 lớp (122x95)</t>
  </si>
  <si>
    <t>Giấy 3 lớp (204x95)</t>
  </si>
  <si>
    <t>Giấy 3 lớp (273x95)</t>
  </si>
  <si>
    <t>Giấy 5 lớp (194x125)</t>
  </si>
  <si>
    <t>Giấy 5 lớp (140x160)</t>
  </si>
  <si>
    <t>Giấy 5 lớp (138x160)</t>
  </si>
  <si>
    <t>Giấy 3 lớp (128x105)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</si>
  <si>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</si>
  <si>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</si>
  <si>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</si>
  <si>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</si>
  <si>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</si>
  <si>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</si>
  <si>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Giấy 5 lớp (246x90)</t>
  </si>
  <si>
    <t>Giấy 3 lớp (160x105)</t>
  </si>
  <si>
    <t>Giấy 3 lớp (164x115)</t>
  </si>
  <si>
    <t>Giấy 3 lớp (159x100)</t>
  </si>
  <si>
    <t>Giấy 3 lớp (174x115)</t>
  </si>
  <si>
    <t>Giấy 3 lớp (92x80)</t>
  </si>
  <si>
    <t>Giấy 3 lớp (184x165)</t>
  </si>
  <si>
    <t>Giấy 3 lớp (184x95)</t>
  </si>
  <si>
    <t>Giấy 5 lớp (145x105)</t>
  </si>
  <si>
    <t>Giấy 5 lớp (246x85)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</si>
  <si>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</si>
  <si>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</si>
  <si>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</si>
  <si>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</si>
  <si>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</si>
  <si>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</si>
  <si>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Giấy 3 lớp (216x80)</t>
  </si>
  <si>
    <t>Giấy 3 lớp (184x145)</t>
  </si>
  <si>
    <t>Giấy 5 lớp (130x90)</t>
  </si>
  <si>
    <t>Giấy tấm 3 lớp (85x202)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</si>
  <si>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</si>
  <si>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</si>
  <si>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</si>
  <si>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</si>
  <si>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</si>
  <si>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Giấy 7 lớp (133x95)</t>
  </si>
  <si>
    <t>Giấy 3 lớp (216x140)</t>
  </si>
  <si>
    <t>Giấy 7 lớp (189x105)</t>
  </si>
  <si>
    <t>Bảng in cau su</t>
  </si>
  <si>
    <t>DNTN TM DV Anh Phi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</si>
  <si>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</si>
  <si>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</si>
  <si>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</si>
  <si>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</si>
  <si>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</si>
  <si>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</si>
  <si>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Tấm lót (920x1500)</t>
  </si>
  <si>
    <t>Cty TNHH Bao Bì BR Vina</t>
  </si>
  <si>
    <t>Tấm lót (1630x1150)</t>
  </si>
  <si>
    <t>Giấy 3 lớp (196x105)</t>
  </si>
  <si>
    <t>Giấy 3 lớp (148x100)</t>
  </si>
  <si>
    <t>Giấy 5 lớp (162x145)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</si>
  <si>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</si>
  <si>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</si>
  <si>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</si>
  <si>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</si>
  <si>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</si>
  <si>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Giấy 5 lớp (184x140)</t>
  </si>
  <si>
    <t>Giấy 7 lớp (189x100)</t>
  </si>
  <si>
    <t>Giấy 3 lớp (229x85)</t>
  </si>
  <si>
    <t>Giấy 5 lớp (100x105)</t>
  </si>
  <si>
    <t>Giấy 3 lớp (161x160)</t>
  </si>
  <si>
    <t>Giấy 3 lớp (218x160)</t>
  </si>
  <si>
    <t>Giấy 5 lớp (200x105)</t>
  </si>
  <si>
    <t>Giấy 5 lớp (188x85)</t>
  </si>
  <si>
    <t>Giấy 5 lớp (156x120)</t>
  </si>
  <si>
    <t>Giấy 5 lớp (166x150)</t>
  </si>
  <si>
    <t>Giấy 5 lớp (190x120)</t>
  </si>
  <si>
    <t>Giấy 3 lớp (140x105)</t>
  </si>
  <si>
    <t>Giấy 5 lớp (154x125)</t>
  </si>
  <si>
    <t>Giấy 5 lớp (166x110)</t>
  </si>
  <si>
    <t>Giấy tấm 5 lớp (90x157)</t>
  </si>
  <si>
    <t>Giấy tấm 5 lớp (120x182)</t>
  </si>
  <si>
    <t>Giấy tấm 5 lớp (100x124)</t>
  </si>
  <si>
    <t>Giấy tấm 3 lớp (110x160)</t>
  </si>
  <si>
    <t>Giấy 5 lớp (163x125)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</si>
  <si>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</si>
  <si>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</si>
  <si>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</si>
  <si>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</si>
  <si>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</si>
  <si>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</si>
  <si>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Giấy 3 lớp (170x110)</t>
  </si>
  <si>
    <t>Giấy 3 lớp (162x80)</t>
  </si>
  <si>
    <t>Giấy 3 lớp (160x160)</t>
  </si>
  <si>
    <t>Giấy 5 lớp (176x80)</t>
  </si>
  <si>
    <t>Giấy 3 lớp (151x90)</t>
  </si>
  <si>
    <t>Giấy 5 lớp (117x115)</t>
  </si>
  <si>
    <t>Giấy 5 lớp (242x85)</t>
  </si>
  <si>
    <t>Giấy 3 lớp (127x145)</t>
  </si>
  <si>
    <t>Giấy 5 lớp (132x105)</t>
  </si>
  <si>
    <t>Giấy 5 lớp (156x90)</t>
  </si>
  <si>
    <t>Giấy 3 lớp (134x160)</t>
  </si>
  <si>
    <t>Giấy 5 lớp (129x95)</t>
  </si>
  <si>
    <t>Giấy 5 lớp (89x100)</t>
  </si>
  <si>
    <t>Giấy 5 lớp (141x110)</t>
  </si>
  <si>
    <t>Giấy 3 lớp (169x105)</t>
  </si>
  <si>
    <t>Giấy 3 lớp (150x160)</t>
  </si>
  <si>
    <t>Giấy 3 lớp (100x100)</t>
  </si>
  <si>
    <t>Giấy 3 lớp (72x145)</t>
  </si>
  <si>
    <t>Giấy 5 lớp (235x105)</t>
  </si>
  <si>
    <t>Giấy 3 lớp (127x105)</t>
  </si>
  <si>
    <t>Giấy 3 lớp (74x105)</t>
  </si>
  <si>
    <t>Giấy 5 lớp (206x85)</t>
  </si>
  <si>
    <t>Giấy Tampo (1800x1240)</t>
  </si>
  <si>
    <t>Cty TNHH Bình Dương Chinh Long</t>
  </si>
  <si>
    <t>Giấy Tampo (1800x1180)</t>
  </si>
  <si>
    <t>Giấy Tampo (1600x960)</t>
  </si>
  <si>
    <t>Giấy Tampo (1600x1010)</t>
  </si>
  <si>
    <t>Giấy 5 lớp (182x160)</t>
  </si>
  <si>
    <t>Giấy 5 lớp (125x140)</t>
  </si>
  <si>
    <t>Giấy 5 lớp (126x130)</t>
  </si>
  <si>
    <t>Giấy Tampo (1500x1210)</t>
  </si>
  <si>
    <t>Giấy 3 lớp (140x140)</t>
  </si>
  <si>
    <t>Giấy 3 lớp (190x130)</t>
  </si>
  <si>
    <t>Giấy 3 lớp (164x145)</t>
  </si>
  <si>
    <t>Giấy 3 lớp (190x115)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</si>
  <si>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</si>
  <si>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</si>
  <si>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</si>
  <si>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</si>
  <si>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</si>
  <si>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Giấy 3 lớp (127x100)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</si>
  <si>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</si>
  <si>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</si>
  <si>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</si>
  <si>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</si>
  <si>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</si>
  <si>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Giấy 5 lớp (171x105)</t>
  </si>
  <si>
    <t>Giấy 5 lớp (139x90)</t>
  </si>
  <si>
    <t>Giấy 5 lớp (152x125)</t>
  </si>
  <si>
    <t>Giấy 5 lớp (259x90)</t>
  </si>
  <si>
    <t>Giấy 3 lớp (170x155)</t>
  </si>
  <si>
    <t>Giấy 5 lớp (54x105)</t>
  </si>
  <si>
    <t>Giấy 5 lớp (267x105)</t>
  </si>
  <si>
    <t>Giấy 5 lớp (170x130)</t>
  </si>
  <si>
    <t>Giấy 5 lớp (132x125)</t>
  </si>
  <si>
    <t>Giấy 5 lớp (158x90)</t>
  </si>
  <si>
    <t>Giấy 3 lớp (168x90)</t>
  </si>
  <si>
    <t>Giấy 5 lớp (223x170)</t>
  </si>
  <si>
    <t>Giấy carton (90x156)</t>
  </si>
  <si>
    <t>Giấy carton (105x171)</t>
  </si>
  <si>
    <t>Giấy carton (135x210)</t>
  </si>
  <si>
    <t>Giấy carton (115x181)</t>
  </si>
  <si>
    <t>Giấy carton (100x124)</t>
  </si>
  <si>
    <t>Giấy carton (105x196)</t>
  </si>
  <si>
    <t>Giấy carton (85x246)</t>
  </si>
  <si>
    <t>Giấy tấm 2 vàng - 3 xeo (2020x1350)</t>
  </si>
  <si>
    <t>Giấy tấm 1 trắng + 2 xeo 150 + 1 xeo 110 + 1 vàng (1490x1300)</t>
  </si>
  <si>
    <t>Giấy tấm 2 vàng - 3 xeo (1810x1150)</t>
  </si>
  <si>
    <t>Giấy tấm 2 vàng - 3 xeo (2280x900)</t>
  </si>
  <si>
    <t>Giấy tấm 2 vàng - 3 xeo (2280x1500)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</si>
  <si>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</si>
  <si>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</si>
  <si>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</si>
  <si>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</si>
  <si>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</si>
  <si>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</si>
  <si>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Nhựa Hưng Phú</t>
  </si>
  <si>
    <t>Cty CP XNK Dầu Nhờn Hà Nội</t>
  </si>
  <si>
    <t>Cty TNHH Tân Hải Hòa</t>
  </si>
  <si>
    <t>Cty CP Thực Phẩm Dinh Dưỡng Hoàng Trung Kha</t>
  </si>
  <si>
    <t>Nộp tiền mặt vào tài khoản</t>
  </si>
  <si>
    <t>Nguyễn Thị Quý</t>
  </si>
  <si>
    <t>Thu tiền hàng</t>
  </si>
  <si>
    <t>Lãi tiền gửi</t>
  </si>
  <si>
    <t>Lê Thị Dung</t>
  </si>
  <si>
    <t>Cty TNHH SX TM DV Natural Rendez - Vous</t>
  </si>
  <si>
    <t>Cty TNHH TM &amp; Bao Bì Sài Gòn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</si>
  <si>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</si>
  <si>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</si>
  <si>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</si>
  <si>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</si>
  <si>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</si>
  <si>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</si>
  <si>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</si>
  <si>
    <t>Thanh toán tiền hàng</t>
  </si>
  <si>
    <t>Phí chuyển tiền</t>
  </si>
  <si>
    <t>Phí kiểm đếm</t>
  </si>
  <si>
    <t>Chi sec nhập quỹ tiền mặt</t>
  </si>
  <si>
    <t>Lê Kim Ngọc Thảo</t>
  </si>
  <si>
    <t>Thu phí duy trì tài khoản</t>
  </si>
  <si>
    <t>Phí bán 3 cuốn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</si>
</sst>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64" fontId="44" fillId="0" borderId="16" xfId="0" applyNumberFormat="1" applyFont="1" applyFill="1" applyBorder="1" applyAlignment="1">
      <alignment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489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490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5" t="s">
        <v>487</v>
      </c>
      <c r="B8" s="945" t="s">
        <v>486</v>
      </c>
      <c r="C8" s="940" t="s">
        <v>37</v>
      </c>
      <c r="D8" s="941"/>
      <c r="E8" s="940" t="s">
        <v>38</v>
      </c>
      <c r="F8" s="941"/>
      <c r="G8" s="940" t="s">
        <v>488</v>
      </c>
      <c r="H8" s="941"/>
      <c r="K8" s="888"/>
      <c r="L8" s="888"/>
      <c r="M8" s="942" t="s">
        <v>445</v>
      </c>
      <c r="N8" s="942"/>
      <c r="O8" s="887"/>
    </row>
    <row r="9" spans="1:15" ht="24.75" customHeight="1" thickBot="1">
      <c r="A9" s="946"/>
      <c r="B9" s="946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1025800000</v>
      </c>
      <c r="F10" s="862">
        <f t="array" ref="F10">SUM(IF(A10=KHC,TH))</f>
        <v>115200000</v>
      </c>
      <c r="G10" s="863">
        <f>MAX(C10+E10-D10-F10,0)</f>
        <v>2544152663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1025800000</v>
      </c>
      <c r="F11" s="866">
        <f t="shared" si="0"/>
        <v>115200000</v>
      </c>
      <c r="G11" s="866">
        <f t="shared" si="0"/>
        <v>2544152663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334933</v>
      </c>
      <c r="D12" s="862">
        <v>0</v>
      </c>
      <c r="E12" s="862">
        <f t="array" ref="E12">SUM(IF(A12=KHN,TH))</f>
        <v>1253069806</v>
      </c>
      <c r="F12" s="862">
        <f t="array" ref="F12">SUM(IF(A12=KHC,TH))</f>
        <v>1253291904</v>
      </c>
      <c r="G12" s="863">
        <f>MAX(C12+E12-D12-F12,0)</f>
        <v>112835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334933</v>
      </c>
      <c r="D13" s="866">
        <f t="shared" si="1"/>
        <v>0</v>
      </c>
      <c r="E13" s="866">
        <f t="shared" si="1"/>
        <v>1253069806</v>
      </c>
      <c r="F13" s="866">
        <f t="shared" si="1"/>
        <v>1253291904</v>
      </c>
      <c r="G13" s="866">
        <f t="shared" si="1"/>
        <v>112835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1137760105</v>
      </c>
      <c r="G14" s="866">
        <f>MAX(C14+E14-D14-F14,0)</f>
        <v>0</v>
      </c>
      <c r="H14" s="866">
        <f>MAX(D14+F14-E14-C14,0)</f>
        <v>1137760105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0</v>
      </c>
      <c r="F15" s="862">
        <f t="array" ref="F15">SUM(IF(A15=KHC,TH))</f>
        <v>0</v>
      </c>
      <c r="G15" s="863">
        <f>MAX(C15+E15-D15-F15,0)</f>
        <v>0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0</v>
      </c>
      <c r="F16" s="866">
        <f t="shared" si="2"/>
        <v>0</v>
      </c>
      <c r="G16" s="866">
        <f t="shared" si="2"/>
        <v>0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0</v>
      </c>
      <c r="F19" s="862">
        <f t="array" ref="F19">SUM(IF(A19=KHC,TH))</f>
        <v>0</v>
      </c>
      <c r="G19" s="863">
        <f t="shared" si="3"/>
        <v>0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0</v>
      </c>
      <c r="F20" s="862">
        <f t="array" ref="F20">SUM(IF(A20=KHC,TH))</f>
        <v>0</v>
      </c>
      <c r="G20" s="862">
        <f t="shared" si="3"/>
        <v>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0</v>
      </c>
      <c r="F21" s="866">
        <f>F19+F20</f>
        <v>0</v>
      </c>
      <c r="G21" s="866">
        <f t="shared" si="3"/>
        <v>0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0</v>
      </c>
      <c r="F23" s="867">
        <f t="array" ref="F23">SUM(IF(A23=KHC,TH))</f>
        <v>0</v>
      </c>
      <c r="G23" s="866">
        <f t="shared" si="3"/>
        <v>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227172922</v>
      </c>
      <c r="F36" s="867">
        <f t="array" ref="F36">SUM(IF(A36=KHC,TH))</f>
        <v>0</v>
      </c>
      <c r="G36" s="866">
        <f t="shared" si="3"/>
        <v>227172922</v>
      </c>
      <c r="H36" s="866">
        <f t="shared" si="4"/>
        <v>0</v>
      </c>
    </row>
    <row r="37" spans="1:8" s="169" customFormat="1" ht="17.25" customHeight="1">
      <c r="A37" s="875" t="s">
        <v>513</v>
      </c>
      <c r="B37" s="861" t="s">
        <v>512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0</v>
      </c>
      <c r="F38" s="862">
        <f t="array" ref="F38">SUM(IF(A38=KHC,TH))</f>
        <v>0</v>
      </c>
      <c r="G38" s="862">
        <f t="shared" si="3"/>
        <v>0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0</v>
      </c>
      <c r="F40" s="877">
        <f t="array" ref="F40">SUM(IF(A40=KHC,TH))</f>
        <v>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0</v>
      </c>
      <c r="F41" s="862">
        <f t="shared" si="10"/>
        <v>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0</v>
      </c>
      <c r="F42" s="866">
        <f t="shared" si="11"/>
        <v>0</v>
      </c>
      <c r="G42" s="866">
        <f t="shared" si="11"/>
        <v>0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109701</v>
      </c>
      <c r="F60" s="867">
        <f t="array" ref="F60">SUM(IF(A60=KHC,TH))</f>
        <v>109701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318982</v>
      </c>
      <c r="F64" s="867">
        <f t="array" ref="F64">SUM(IF(A64=KHC,TH))</f>
        <v>318982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0</v>
      </c>
      <c r="F66" s="867">
        <f t="array" ref="F66">SUM(IF(A66=KHC,TH))</f>
        <v>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318982</v>
      </c>
      <c r="F68" s="878">
        <f t="array" ref="F68">SUM(IF(A68=TH!$M$10:$M$960,TH!$K$10:$K$960))</f>
        <v>109701</v>
      </c>
      <c r="G68" s="866"/>
      <c r="H68" s="866"/>
      <c r="I68" s="169">
        <f t="shared" si="17"/>
        <v>209281</v>
      </c>
    </row>
    <row r="69" spans="1:9" s="169" customFormat="1" ht="17.25" customHeight="1">
      <c r="A69" s="943" t="s">
        <v>39</v>
      </c>
      <c r="B69" s="944"/>
      <c r="C69" s="879">
        <f t="shared" ref="C69:H69" si="18">C11+C13+C14+C16+C18+C21+C22+C23+C24+C28+C30+C33+C35+C36+C42+C44+C49+C52+C54+C57+C59+C60+C61+C62+C63+C64+C65+C66+C67+C68</f>
        <v>1633887596</v>
      </c>
      <c r="D69" s="879">
        <f t="shared" si="18"/>
        <v>0</v>
      </c>
      <c r="E69" s="879">
        <f t="shared" si="18"/>
        <v>2506790393</v>
      </c>
      <c r="F69" s="879">
        <f t="shared" si="18"/>
        <v>2506790393</v>
      </c>
      <c r="G69" s="879">
        <f t="shared" si="18"/>
        <v>2771438420</v>
      </c>
      <c r="H69" s="879">
        <f t="shared" si="18"/>
        <v>1137760105</v>
      </c>
    </row>
    <row r="70" spans="1:9">
      <c r="E70" s="880"/>
      <c r="F70" s="881"/>
    </row>
    <row r="71" spans="1:9">
      <c r="E71" s="881"/>
      <c r="H71" s="881">
        <f>G69-H69</f>
        <v>1633678315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AD127" activePane="bottomRight" state="frozen"/>
      <selection activeCell="A7" sqref="A7"/>
      <selection pane="topRight" activeCell="N7" sqref="N7"/>
      <selection pane="bottomLeft" activeCell="A10" sqref="A10"/>
      <selection pane="bottomRight" activeCell="F185" sqref="F185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65" t="s">
        <v>97</v>
      </c>
      <c r="D4" s="965"/>
      <c r="E4" s="965"/>
      <c r="F4" s="965"/>
      <c r="G4" s="965"/>
      <c r="H4" s="965"/>
      <c r="I4" s="965"/>
      <c r="J4" s="965"/>
      <c r="K4" s="965"/>
      <c r="L4" s="965"/>
      <c r="M4" s="965"/>
    </row>
    <row r="5" spans="1:27" ht="14.25">
      <c r="B5" s="43"/>
      <c r="C5" s="966"/>
      <c r="D5" s="966"/>
      <c r="E5" s="966"/>
      <c r="F5" s="966"/>
      <c r="G5" s="966"/>
      <c r="H5" s="966"/>
      <c r="I5" s="966"/>
      <c r="J5" s="966"/>
      <c r="K5" s="966"/>
      <c r="L5" s="966"/>
      <c r="M5" s="966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47" t="s">
        <v>123</v>
      </c>
      <c r="B7" s="949" t="s">
        <v>105</v>
      </c>
      <c r="C7" s="967" t="s">
        <v>20</v>
      </c>
      <c r="D7" s="968" t="s">
        <v>1</v>
      </c>
      <c r="E7" s="969"/>
      <c r="F7" s="967" t="s">
        <v>0</v>
      </c>
      <c r="G7" s="971" t="s">
        <v>122</v>
      </c>
      <c r="H7" s="951" t="s">
        <v>45</v>
      </c>
      <c r="I7" s="962" t="s">
        <v>351</v>
      </c>
      <c r="J7" s="963"/>
      <c r="K7" s="967" t="s">
        <v>189</v>
      </c>
      <c r="L7" s="970" t="s">
        <v>98</v>
      </c>
      <c r="M7" s="970"/>
      <c r="N7" s="954" t="s">
        <v>8</v>
      </c>
      <c r="O7" s="956" t="s">
        <v>49</v>
      </c>
      <c r="P7" s="957"/>
      <c r="Q7" s="958"/>
      <c r="R7" s="956" t="s">
        <v>53</v>
      </c>
      <c r="S7" s="957"/>
      <c r="T7" s="958"/>
      <c r="U7" s="954" t="s">
        <v>40</v>
      </c>
      <c r="V7" s="952" t="str">
        <f>CTTK!$E$7</f>
        <v>1388</v>
      </c>
      <c r="W7" s="952" t="s">
        <v>352</v>
      </c>
      <c r="X7" s="964" t="s">
        <v>195</v>
      </c>
      <c r="Y7" s="964"/>
      <c r="Z7" s="964"/>
      <c r="AA7" s="964" t="s">
        <v>485</v>
      </c>
    </row>
    <row r="8" spans="1:27" ht="24.75" customHeight="1">
      <c r="A8" s="948"/>
      <c r="B8" s="950"/>
      <c r="C8" s="967"/>
      <c r="D8" s="217" t="s">
        <v>15</v>
      </c>
      <c r="E8" s="216" t="s">
        <v>32</v>
      </c>
      <c r="F8" s="967"/>
      <c r="G8" s="972"/>
      <c r="H8" s="951"/>
      <c r="I8" s="283" t="s">
        <v>269</v>
      </c>
      <c r="J8" s="283" t="s">
        <v>270</v>
      </c>
      <c r="K8" s="967"/>
      <c r="L8" s="218" t="s">
        <v>22</v>
      </c>
      <c r="M8" s="218" t="s">
        <v>23</v>
      </c>
      <c r="N8" s="955"/>
      <c r="O8" s="959"/>
      <c r="P8" s="960"/>
      <c r="Q8" s="961"/>
      <c r="R8" s="959"/>
      <c r="S8" s="960"/>
      <c r="T8" s="961"/>
      <c r="U8" s="955"/>
      <c r="V8" s="953"/>
      <c r="W8" s="953"/>
      <c r="X8" s="964"/>
      <c r="Y8" s="964"/>
      <c r="Z8" s="964"/>
      <c r="AA8" s="964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41305</v>
      </c>
      <c r="D10" s="51" t="s">
        <v>99</v>
      </c>
      <c r="E10" s="51">
        <v>41305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41305</v>
      </c>
      <c r="D11" s="51" t="s">
        <v>99</v>
      </c>
      <c r="E11" s="51">
        <v>41305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513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41305</v>
      </c>
      <c r="D12" s="51" t="s">
        <v>99</v>
      </c>
      <c r="E12" s="51">
        <v>41305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41305</v>
      </c>
      <c r="D13" s="51" t="s">
        <v>99</v>
      </c>
      <c r="E13" s="51">
        <v>41305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41305</v>
      </c>
      <c r="D14" s="51" t="s">
        <v>99</v>
      </c>
      <c r="E14" s="51">
        <v>41305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41305</v>
      </c>
      <c r="D15" s="51" t="s">
        <v>99</v>
      </c>
      <c r="E15" s="51">
        <v>41305</v>
      </c>
      <c r="F15" s="52" t="s">
        <v>101</v>
      </c>
      <c r="G15" s="52"/>
      <c r="H15" s="53"/>
      <c r="I15" s="275"/>
      <c r="J15" s="275"/>
      <c r="K15" s="54">
        <f>SUMIF(KHN,M15,TH)</f>
        <v>318982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41305</v>
      </c>
      <c r="D16" s="51" t="s">
        <v>99</v>
      </c>
      <c r="E16" s="51">
        <v>41305</v>
      </c>
      <c r="F16" s="52" t="s">
        <v>102</v>
      </c>
      <c r="G16" s="52"/>
      <c r="H16" s="53"/>
      <c r="I16" s="275"/>
      <c r="J16" s="275"/>
      <c r="K16" s="54">
        <f>SUMIF(KHC,L16,TH)</f>
        <v>109701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41305</v>
      </c>
      <c r="D17" s="51" t="s">
        <v>99</v>
      </c>
      <c r="E17" s="51">
        <v>41305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41305</v>
      </c>
      <c r="D18" s="51" t="s">
        <v>99</v>
      </c>
      <c r="E18" s="51">
        <v>41305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41305</v>
      </c>
      <c r="D19" s="51" t="s">
        <v>99</v>
      </c>
      <c r="E19" s="51">
        <v>41305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41364</v>
      </c>
      <c r="D20" s="51" t="s">
        <v>99</v>
      </c>
      <c r="E20" s="51">
        <v>41364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41455</v>
      </c>
      <c r="D21" s="51" t="s">
        <v>99</v>
      </c>
      <c r="E21" s="51">
        <v>41455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41547</v>
      </c>
      <c r="D22" s="51" t="s">
        <v>99</v>
      </c>
      <c r="E22" s="51">
        <v>41547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41639</v>
      </c>
      <c r="D23" s="51" t="s">
        <v>99</v>
      </c>
      <c r="E23" s="51">
        <v>41639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 t="str">
        <f>IF(B24&lt;&gt;"",IF(AND(B24&gt;=_TM1,B24&lt;=_TM2,OR(TH!L24="1111",TH!M24="1111")),TH!D24,""),"")</f>
        <v/>
      </c>
      <c r="B24" s="36">
        <f t="shared" ref="B24:B87" si="3">IF(C24&lt;&gt;"",MONTH(C24),"")</f>
        <v>1</v>
      </c>
      <c r="C24" s="195">
        <f>E24</f>
        <v>41277</v>
      </c>
      <c r="D24" s="195"/>
      <c r="E24" s="195">
        <v>41277</v>
      </c>
      <c r="F24" s="203" t="s">
        <v>859</v>
      </c>
      <c r="G24" s="751" t="s">
        <v>447</v>
      </c>
      <c r="H24" s="7" t="s">
        <v>860</v>
      </c>
      <c r="I24" s="277"/>
      <c r="J24" s="277"/>
      <c r="K24" s="749">
        <v>40200000</v>
      </c>
      <c r="L24" s="750" t="s">
        <v>24</v>
      </c>
      <c r="M24" s="750" t="s">
        <v>49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>x</v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f t="shared" ref="C25:C88" si="4">E25</f>
        <v>41282</v>
      </c>
      <c r="D25" s="195"/>
      <c r="E25" s="205">
        <v>41282</v>
      </c>
      <c r="F25" s="203" t="s">
        <v>861</v>
      </c>
      <c r="G25" s="751" t="s">
        <v>447</v>
      </c>
      <c r="H25" s="7" t="s">
        <v>455</v>
      </c>
      <c r="I25" s="278"/>
      <c r="J25" s="279"/>
      <c r="K25" s="38">
        <v>13032580</v>
      </c>
      <c r="L25" s="750" t="s">
        <v>24</v>
      </c>
      <c r="M25" s="750" t="s">
        <v>352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>x</v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f t="shared" si="4"/>
        <v>41289</v>
      </c>
      <c r="D26" s="195"/>
      <c r="E26" s="195">
        <v>41289</v>
      </c>
      <c r="F26" s="203" t="s">
        <v>861</v>
      </c>
      <c r="G26" s="751" t="s">
        <v>447</v>
      </c>
      <c r="H26" s="7" t="s">
        <v>857</v>
      </c>
      <c r="I26" s="277"/>
      <c r="J26" s="277"/>
      <c r="K26" s="749">
        <v>9537088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 t="str">
        <f>IF(B27&lt;&gt;"",IF(AND(B27&gt;=_TM1,B27&lt;=_TM2,OR(TH!L27="1111",TH!M27="1111")),TH!D27,""),"")</f>
        <v/>
      </c>
      <c r="B27" s="36">
        <f t="shared" si="3"/>
        <v>1</v>
      </c>
      <c r="C27" s="195">
        <f t="shared" si="4"/>
        <v>41299</v>
      </c>
      <c r="D27" s="195"/>
      <c r="E27" s="205">
        <v>41299</v>
      </c>
      <c r="F27" s="203" t="s">
        <v>859</v>
      </c>
      <c r="G27" s="751" t="s">
        <v>447</v>
      </c>
      <c r="H27" s="7" t="s">
        <v>860</v>
      </c>
      <c r="I27" s="278"/>
      <c r="J27" s="279"/>
      <c r="K27" s="38">
        <v>6500000</v>
      </c>
      <c r="L27" s="750" t="s">
        <v>24</v>
      </c>
      <c r="M27" s="750" t="s">
        <v>49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>x</v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>x</v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f t="shared" si="4"/>
        <v>41299</v>
      </c>
      <c r="D28" s="195"/>
      <c r="E28" s="205">
        <v>41299</v>
      </c>
      <c r="F28" s="203" t="s">
        <v>862</v>
      </c>
      <c r="G28" s="751" t="s">
        <v>447</v>
      </c>
      <c r="H28" s="7"/>
      <c r="I28" s="278"/>
      <c r="J28" s="279"/>
      <c r="K28" s="38">
        <v>4047</v>
      </c>
      <c r="L28" s="750" t="s">
        <v>24</v>
      </c>
      <c r="M28" s="750" t="s">
        <v>41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>x</v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f t="shared" si="4"/>
        <v>41302</v>
      </c>
      <c r="D29" s="195"/>
      <c r="E29" s="205">
        <v>41302</v>
      </c>
      <c r="F29" s="203" t="s">
        <v>861</v>
      </c>
      <c r="G29" s="751" t="s">
        <v>447</v>
      </c>
      <c r="H29" s="7" t="s">
        <v>455</v>
      </c>
      <c r="I29" s="278"/>
      <c r="J29" s="279"/>
      <c r="K29" s="38">
        <v>17874670</v>
      </c>
      <c r="L29" s="750" t="s">
        <v>24</v>
      </c>
      <c r="M29" s="750" t="s">
        <v>352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>x</v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f t="shared" si="4"/>
        <v>41303</v>
      </c>
      <c r="D30" s="195"/>
      <c r="E30" s="195">
        <v>41303</v>
      </c>
      <c r="F30" s="203" t="s">
        <v>861</v>
      </c>
      <c r="G30" s="751" t="s">
        <v>447</v>
      </c>
      <c r="H30" s="7" t="s">
        <v>854</v>
      </c>
      <c r="I30" s="277"/>
      <c r="J30" s="277"/>
      <c r="K30" s="38">
        <v>15292860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2</v>
      </c>
      <c r="C31" s="195">
        <f t="shared" si="4"/>
        <v>41306</v>
      </c>
      <c r="D31" s="195"/>
      <c r="E31" s="205">
        <v>41306</v>
      </c>
      <c r="F31" s="203" t="s">
        <v>861</v>
      </c>
      <c r="G31" s="751" t="s">
        <v>447</v>
      </c>
      <c r="H31" s="7" t="s">
        <v>857</v>
      </c>
      <c r="I31" s="278"/>
      <c r="J31" s="279"/>
      <c r="K31" s="38">
        <v>16276502</v>
      </c>
      <c r="L31" s="750" t="s">
        <v>24</v>
      </c>
      <c r="M31" s="750" t="s">
        <v>352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>x</v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 t="str">
        <f>IF(B32&lt;&gt;"",IF(AND(B32&gt;=_TM1,B32&lt;=_TM2,OR(TH!L32="1111",TH!M32="1111")),TH!D32,""),"")</f>
        <v/>
      </c>
      <c r="B32" s="36">
        <f t="shared" si="3"/>
        <v>2</v>
      </c>
      <c r="C32" s="195">
        <f t="shared" si="4"/>
        <v>41311</v>
      </c>
      <c r="D32" s="195"/>
      <c r="E32" s="195">
        <v>41311</v>
      </c>
      <c r="F32" s="203" t="s">
        <v>859</v>
      </c>
      <c r="G32" s="751" t="s">
        <v>447</v>
      </c>
      <c r="H32" s="7" t="s">
        <v>863</v>
      </c>
      <c r="I32" s="277"/>
      <c r="J32" s="277"/>
      <c r="K32" s="38">
        <v>40000000</v>
      </c>
      <c r="L32" s="750" t="s">
        <v>24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>x</v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2</v>
      </c>
      <c r="C33" s="195">
        <f t="shared" si="4"/>
        <v>41330</v>
      </c>
      <c r="D33" s="195"/>
      <c r="E33" s="195">
        <v>41330</v>
      </c>
      <c r="F33" s="203" t="s">
        <v>862</v>
      </c>
      <c r="G33" s="751" t="s">
        <v>447</v>
      </c>
      <c r="H33" s="7"/>
      <c r="I33" s="277"/>
      <c r="J33" s="277"/>
      <c r="K33" s="38">
        <v>11280</v>
      </c>
      <c r="L33" s="750" t="s">
        <v>24</v>
      </c>
      <c r="M33" s="750" t="s">
        <v>41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>x</v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 t="e">
        <f>IF(ISNA(VLOOKUP(F33,NXT!$C$18:$C$347,1,0)),x,"")</f>
        <v>#NAME?</v>
      </c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2</v>
      </c>
      <c r="C34" s="195">
        <f t="shared" si="4"/>
        <v>41333</v>
      </c>
      <c r="D34" s="195"/>
      <c r="E34" s="205">
        <v>41333</v>
      </c>
      <c r="F34" s="203" t="s">
        <v>861</v>
      </c>
      <c r="G34" s="751" t="s">
        <v>447</v>
      </c>
      <c r="H34" s="7" t="s">
        <v>864</v>
      </c>
      <c r="I34" s="278"/>
      <c r="J34" s="279"/>
      <c r="K34" s="38">
        <v>10000000</v>
      </c>
      <c r="L34" s="750" t="s">
        <v>24</v>
      </c>
      <c r="M34" s="750" t="s">
        <v>352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>x</v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 t="e">
        <f>IF(ISNA(VLOOKUP(F34,NXT!$C$18:$C$347,1,0)),x,"")</f>
        <v>#NAME?</v>
      </c>
    </row>
    <row r="35" spans="1:29" s="740" customFormat="1" ht="15.75" customHeight="1">
      <c r="A35" s="219" t="str">
        <f>IF(B35&lt;&gt;"",IF(AND(B35&gt;=_TM1,B35&lt;=_TM2,OR(TH!L35="1111",TH!M35="1111")),TH!D35,""),"")</f>
        <v/>
      </c>
      <c r="B35" s="36">
        <f t="shared" si="3"/>
        <v>3</v>
      </c>
      <c r="C35" s="195">
        <f t="shared" si="4"/>
        <v>41337</v>
      </c>
      <c r="D35" s="195"/>
      <c r="E35" s="195">
        <v>41337</v>
      </c>
      <c r="F35" s="203" t="s">
        <v>859</v>
      </c>
      <c r="G35" s="751" t="s">
        <v>447</v>
      </c>
      <c r="H35" s="7" t="s">
        <v>860</v>
      </c>
      <c r="I35" s="277"/>
      <c r="J35" s="277"/>
      <c r="K35" s="38">
        <v>8500000</v>
      </c>
      <c r="L35" s="750" t="s">
        <v>24</v>
      </c>
      <c r="M35" s="750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>x</v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 t="e">
        <f>IF(ISNA(VLOOKUP(F35,NXT!$C$18:$C$347,1,0)),x,"")</f>
        <v>#NAME?</v>
      </c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3</v>
      </c>
      <c r="C36" s="195">
        <f t="shared" si="4"/>
        <v>41341</v>
      </c>
      <c r="D36" s="195"/>
      <c r="E36" s="195">
        <v>41341</v>
      </c>
      <c r="F36" s="203" t="s">
        <v>861</v>
      </c>
      <c r="G36" s="751" t="s">
        <v>447</v>
      </c>
      <c r="H36" s="7" t="s">
        <v>864</v>
      </c>
      <c r="I36" s="277"/>
      <c r="J36" s="277"/>
      <c r="K36" s="885">
        <v>6903282</v>
      </c>
      <c r="L36" s="750" t="s">
        <v>24</v>
      </c>
      <c r="M36" s="750" t="s">
        <v>352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>x</v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3</v>
      </c>
      <c r="C37" s="195">
        <f t="shared" si="4"/>
        <v>41358</v>
      </c>
      <c r="D37" s="195"/>
      <c r="E37" s="195">
        <v>41358</v>
      </c>
      <c r="F37" s="203" t="s">
        <v>862</v>
      </c>
      <c r="G37" s="751" t="s">
        <v>447</v>
      </c>
      <c r="H37" s="47"/>
      <c r="I37" s="277"/>
      <c r="J37" s="277"/>
      <c r="K37" s="38">
        <v>969</v>
      </c>
      <c r="L37" s="750" t="s">
        <v>24</v>
      </c>
      <c r="M37" s="750" t="s">
        <v>41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>x</v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 t="e">
        <f>IF(ISNA(VLOOKUP(F37,NXT!$C$18:$C$347,1,0)),x,"")</f>
        <v>#NAME?</v>
      </c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4</v>
      </c>
      <c r="C38" s="195">
        <f t="shared" si="4"/>
        <v>41366</v>
      </c>
      <c r="D38" s="195"/>
      <c r="E38" s="205">
        <v>41366</v>
      </c>
      <c r="F38" s="203" t="s">
        <v>861</v>
      </c>
      <c r="G38" s="751" t="s">
        <v>447</v>
      </c>
      <c r="H38" s="7" t="s">
        <v>455</v>
      </c>
      <c r="I38" s="278"/>
      <c r="J38" s="279"/>
      <c r="K38" s="38">
        <v>30050350</v>
      </c>
      <c r="L38" s="750" t="s">
        <v>24</v>
      </c>
      <c r="M38" s="750" t="s">
        <v>352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>x</v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  <c r="AB38" s="226"/>
      <c r="AC38" s="226" t="e">
        <f>IF(ISNA(VLOOKUP(F38,NXT!$C$18:$C$347,1,0)),x,"")</f>
        <v>#NAME?</v>
      </c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4</v>
      </c>
      <c r="C39" s="195">
        <f t="shared" si="4"/>
        <v>41388</v>
      </c>
      <c r="D39" s="195"/>
      <c r="E39" s="205">
        <v>41388</v>
      </c>
      <c r="F39" s="203" t="s">
        <v>861</v>
      </c>
      <c r="G39" s="751" t="s">
        <v>447</v>
      </c>
      <c r="H39" s="47" t="s">
        <v>858</v>
      </c>
      <c r="I39" s="278"/>
      <c r="J39" s="279"/>
      <c r="K39" s="38">
        <v>17000000</v>
      </c>
      <c r="L39" s="750" t="s">
        <v>24</v>
      </c>
      <c r="M39" s="750" t="s">
        <v>352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>x</v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  <c r="AC39" s="226" t="e">
        <f>IF(ISNA(VLOOKUP(F39,NXT!$C$18:$C$347,1,0)),x,"")</f>
        <v>#NAME?</v>
      </c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4</v>
      </c>
      <c r="C40" s="195">
        <f t="shared" si="4"/>
        <v>41389</v>
      </c>
      <c r="D40" s="195"/>
      <c r="E40" s="205">
        <v>41389</v>
      </c>
      <c r="F40" s="203" t="s">
        <v>862</v>
      </c>
      <c r="G40" s="751" t="s">
        <v>447</v>
      </c>
      <c r="H40" s="7"/>
      <c r="I40" s="278"/>
      <c r="J40" s="279"/>
      <c r="K40" s="38">
        <v>2630</v>
      </c>
      <c r="L40" s="750" t="s">
        <v>24</v>
      </c>
      <c r="M40" s="750" t="s">
        <v>41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>x</v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  <c r="AC40" s="226" t="e">
        <f>IF(ISNA(VLOOKUP(F40,NXT!$C$18:$C$347,1,0)),x,"")</f>
        <v>#NAME?</v>
      </c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4</v>
      </c>
      <c r="C41" s="195">
        <f t="shared" si="4"/>
        <v>41391</v>
      </c>
      <c r="D41" s="195"/>
      <c r="E41" s="195">
        <v>41391</v>
      </c>
      <c r="F41" s="203" t="s">
        <v>859</v>
      </c>
      <c r="G41" s="751" t="s">
        <v>447</v>
      </c>
      <c r="H41" s="7" t="s">
        <v>860</v>
      </c>
      <c r="I41" s="277"/>
      <c r="J41" s="277"/>
      <c r="K41" s="38">
        <v>20000000</v>
      </c>
      <c r="L41" s="750" t="s">
        <v>24</v>
      </c>
      <c r="M41" s="750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>x</v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  <c r="AC41" s="226" t="e">
        <f>IF(ISNA(VLOOKUP(F41,NXT!$C$18:$C$347,1,0)),x,"")</f>
        <v>#NAME?</v>
      </c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5</v>
      </c>
      <c r="C42" s="195">
        <f t="shared" si="4"/>
        <v>41396</v>
      </c>
      <c r="D42" s="195"/>
      <c r="E42" s="205">
        <v>41396</v>
      </c>
      <c r="F42" s="203" t="s">
        <v>861</v>
      </c>
      <c r="G42" s="751" t="s">
        <v>447</v>
      </c>
      <c r="H42" s="7" t="s">
        <v>854</v>
      </c>
      <c r="I42" s="278"/>
      <c r="J42" s="279"/>
      <c r="K42" s="38">
        <v>8382000</v>
      </c>
      <c r="L42" s="750" t="s">
        <v>24</v>
      </c>
      <c r="M42" s="750" t="s">
        <v>352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>x</v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5</v>
      </c>
      <c r="C43" s="195">
        <f t="shared" si="4"/>
        <v>41398</v>
      </c>
      <c r="D43" s="195"/>
      <c r="E43" s="205">
        <v>41398</v>
      </c>
      <c r="F43" s="203" t="s">
        <v>861</v>
      </c>
      <c r="G43" s="751" t="s">
        <v>447</v>
      </c>
      <c r="H43" s="7" t="s">
        <v>854</v>
      </c>
      <c r="I43" s="278"/>
      <c r="J43" s="279"/>
      <c r="K43" s="38">
        <v>42122355</v>
      </c>
      <c r="L43" s="750" t="s">
        <v>24</v>
      </c>
      <c r="M43" s="750" t="s">
        <v>352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>x</v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  <c r="AC43" s="226" t="e">
        <f>IF(ISNA(VLOOKUP(F43,NXT!$C$18:$C$347,1,0)),x,"")</f>
        <v>#NAME?</v>
      </c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5</v>
      </c>
      <c r="C44" s="195">
        <f t="shared" si="4"/>
        <v>41410</v>
      </c>
      <c r="D44" s="195"/>
      <c r="E44" s="205">
        <v>41410</v>
      </c>
      <c r="F44" s="203" t="s">
        <v>861</v>
      </c>
      <c r="G44" s="751" t="s">
        <v>447</v>
      </c>
      <c r="H44" s="7" t="s">
        <v>854</v>
      </c>
      <c r="I44" s="278"/>
      <c r="J44" s="279"/>
      <c r="K44" s="38">
        <v>27451050</v>
      </c>
      <c r="L44" s="750" t="s">
        <v>24</v>
      </c>
      <c r="M44" s="750" t="s">
        <v>352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>x</v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>x</v>
      </c>
      <c r="AB44" s="226"/>
      <c r="AC44" s="226" t="e">
        <f>IF(ISNA(VLOOKUP(F44,NXT!$C$18:$C$347,1,0)),x,"")</f>
        <v>#NAME?</v>
      </c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5</v>
      </c>
      <c r="C45" s="195">
        <f t="shared" si="4"/>
        <v>41414</v>
      </c>
      <c r="D45" s="195"/>
      <c r="E45" s="195">
        <v>41414</v>
      </c>
      <c r="F45" s="203" t="s">
        <v>861</v>
      </c>
      <c r="G45" s="751" t="s">
        <v>447</v>
      </c>
      <c r="H45" s="7" t="s">
        <v>864</v>
      </c>
      <c r="I45" s="277"/>
      <c r="J45" s="277"/>
      <c r="K45" s="749">
        <v>10000000</v>
      </c>
      <c r="L45" s="750" t="s">
        <v>24</v>
      </c>
      <c r="M45" s="750" t="s">
        <v>352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>x</v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>x</v>
      </c>
      <c r="AB45" s="226"/>
      <c r="AC45" s="226" t="e">
        <f>IF(ISNA(VLOOKUP(F45,NXT!$C$18:$C$347,1,0)),x,"")</f>
        <v>#NAME?</v>
      </c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5</v>
      </c>
      <c r="C46" s="195">
        <f t="shared" si="4"/>
        <v>41414</v>
      </c>
      <c r="D46" s="195"/>
      <c r="E46" s="195">
        <v>41414</v>
      </c>
      <c r="F46" s="203" t="s">
        <v>861</v>
      </c>
      <c r="G46" s="751" t="s">
        <v>447</v>
      </c>
      <c r="H46" s="7" t="s">
        <v>857</v>
      </c>
      <c r="I46" s="277"/>
      <c r="J46" s="277"/>
      <c r="K46" s="749">
        <v>9950490</v>
      </c>
      <c r="L46" s="750" t="s">
        <v>24</v>
      </c>
      <c r="M46" s="750" t="s">
        <v>352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>x</v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>x</v>
      </c>
      <c r="AB46" s="226"/>
      <c r="AC46" s="226" t="e">
        <f>IF(ISNA(VLOOKUP(F46,NXT!$C$18:$C$347,1,0)),x,"")</f>
        <v>#NAME?</v>
      </c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5</v>
      </c>
      <c r="C47" s="195">
        <f t="shared" si="4"/>
        <v>41419</v>
      </c>
      <c r="D47" s="195"/>
      <c r="E47" s="205">
        <v>41419</v>
      </c>
      <c r="F47" s="203" t="s">
        <v>862</v>
      </c>
      <c r="G47" s="751" t="s">
        <v>447</v>
      </c>
      <c r="H47" s="47"/>
      <c r="I47" s="277"/>
      <c r="J47" s="277"/>
      <c r="K47" s="38">
        <v>13612</v>
      </c>
      <c r="L47" s="750" t="s">
        <v>24</v>
      </c>
      <c r="M47" s="750" t="s">
        <v>41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>x</v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>x</v>
      </c>
      <c r="AB47" s="226"/>
      <c r="AC47" s="226" t="e">
        <f>IF(ISNA(VLOOKUP(F47,NXT!$C$18:$C$347,1,0)),x,"")</f>
        <v>#NAME?</v>
      </c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5</v>
      </c>
      <c r="C48" s="195">
        <f t="shared" si="4"/>
        <v>41421</v>
      </c>
      <c r="D48" s="195"/>
      <c r="E48" s="205">
        <v>41421</v>
      </c>
      <c r="F48" s="203" t="s">
        <v>861</v>
      </c>
      <c r="G48" s="751" t="s">
        <v>447</v>
      </c>
      <c r="H48" s="7" t="s">
        <v>854</v>
      </c>
      <c r="I48" s="277"/>
      <c r="J48" s="277"/>
      <c r="K48" s="38">
        <v>28498800</v>
      </c>
      <c r="L48" s="750" t="s">
        <v>24</v>
      </c>
      <c r="M48" s="750" t="s">
        <v>352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>x</v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>x</v>
      </c>
      <c r="AB48" s="226"/>
      <c r="AC48" s="226" t="e">
        <f>IF(ISNA(VLOOKUP(F48,NXT!$C$18:$C$347,1,0)),x,"")</f>
        <v>#NAME?</v>
      </c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5</v>
      </c>
      <c r="C49" s="195">
        <f t="shared" si="4"/>
        <v>41425</v>
      </c>
      <c r="D49" s="195"/>
      <c r="E49" s="205">
        <v>41425</v>
      </c>
      <c r="F49" s="203" t="s">
        <v>861</v>
      </c>
      <c r="G49" s="751" t="s">
        <v>447</v>
      </c>
      <c r="H49" s="7" t="s">
        <v>864</v>
      </c>
      <c r="I49" s="278"/>
      <c r="J49" s="279"/>
      <c r="K49" s="38">
        <v>20000000</v>
      </c>
      <c r="L49" s="750" t="s">
        <v>24</v>
      </c>
      <c r="M49" s="750" t="s">
        <v>352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>x</v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>x</v>
      </c>
      <c r="AC49" s="226" t="e">
        <f>IF(ISNA(VLOOKUP(F49,NXT!$C$18:$C$347,1,0)),x,"")</f>
        <v>#NAME?</v>
      </c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6</v>
      </c>
      <c r="C50" s="195">
        <f t="shared" si="4"/>
        <v>41446</v>
      </c>
      <c r="D50" s="195"/>
      <c r="E50" s="205">
        <v>41446</v>
      </c>
      <c r="F50" s="203" t="s">
        <v>861</v>
      </c>
      <c r="G50" s="751" t="s">
        <v>447</v>
      </c>
      <c r="H50" s="7" t="s">
        <v>864</v>
      </c>
      <c r="I50" s="278"/>
      <c r="J50" s="279"/>
      <c r="K50" s="38">
        <v>23721250</v>
      </c>
      <c r="L50" s="750" t="s">
        <v>24</v>
      </c>
      <c r="M50" s="750" t="s">
        <v>352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>x</v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>x</v>
      </c>
      <c r="AC50" s="226" t="e">
        <f>IF(ISNA(VLOOKUP(F50,NXT!$C$18:$C$347,1,0)),x,"")</f>
        <v>#NAME?</v>
      </c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6</v>
      </c>
      <c r="C51" s="195">
        <f t="shared" si="4"/>
        <v>41450</v>
      </c>
      <c r="D51" s="195"/>
      <c r="E51" s="205">
        <v>41450</v>
      </c>
      <c r="F51" s="203" t="s">
        <v>861</v>
      </c>
      <c r="G51" s="751" t="s">
        <v>447</v>
      </c>
      <c r="H51" s="7" t="s">
        <v>856</v>
      </c>
      <c r="I51" s="278"/>
      <c r="J51" s="279"/>
      <c r="K51" s="38">
        <v>37813270</v>
      </c>
      <c r="L51" s="750" t="s">
        <v>24</v>
      </c>
      <c r="M51" s="750" t="s">
        <v>352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>x</v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>x</v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6</v>
      </c>
      <c r="C52" s="195">
        <f t="shared" si="4"/>
        <v>41450</v>
      </c>
      <c r="D52" s="195"/>
      <c r="E52" s="205">
        <v>41450</v>
      </c>
      <c r="F52" s="203" t="s">
        <v>862</v>
      </c>
      <c r="G52" s="751" t="s">
        <v>447</v>
      </c>
      <c r="H52" s="7"/>
      <c r="I52" s="278"/>
      <c r="J52" s="279"/>
      <c r="K52" s="38">
        <v>17760</v>
      </c>
      <c r="L52" s="750" t="s">
        <v>24</v>
      </c>
      <c r="M52" s="750" t="s">
        <v>41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>x</v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>x</v>
      </c>
      <c r="AC52" s="226" t="e">
        <f>IF(ISNA(VLOOKUP(F52,NXT!$C$18:$C$347,1,0)),x,"")</f>
        <v>#NAME?</v>
      </c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7</v>
      </c>
      <c r="C53" s="195">
        <f t="shared" si="4"/>
        <v>41478</v>
      </c>
      <c r="D53" s="195"/>
      <c r="E53" s="205">
        <v>41478</v>
      </c>
      <c r="F53" s="203" t="s">
        <v>861</v>
      </c>
      <c r="G53" s="751" t="s">
        <v>447</v>
      </c>
      <c r="H53" s="7" t="s">
        <v>857</v>
      </c>
      <c r="I53" s="278"/>
      <c r="J53" s="279"/>
      <c r="K53" s="38">
        <v>9873578</v>
      </c>
      <c r="L53" s="750" t="s">
        <v>24</v>
      </c>
      <c r="M53" s="750" t="s">
        <v>352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>x</v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 t="e">
        <f>IF(ISNA(VLOOKUP(F53,NXT!$C$18:$C$347,1,0)),x,"")</f>
        <v>#NAME?</v>
      </c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7</v>
      </c>
      <c r="C54" s="195">
        <f t="shared" si="4"/>
        <v>41480</v>
      </c>
      <c r="D54" s="195"/>
      <c r="E54" s="195">
        <v>41480</v>
      </c>
      <c r="F54" s="203" t="s">
        <v>861</v>
      </c>
      <c r="G54" s="751" t="s">
        <v>447</v>
      </c>
      <c r="H54" s="7" t="s">
        <v>865</v>
      </c>
      <c r="I54" s="277"/>
      <c r="J54" s="277"/>
      <c r="K54" s="749">
        <v>20754363</v>
      </c>
      <c r="L54" s="750" t="s">
        <v>24</v>
      </c>
      <c r="M54" s="750" t="s">
        <v>352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>x</v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 t="e">
        <f>IF(ISNA(VLOOKUP(F54,NXT!$C$18:$C$347,1,0)),x,"")</f>
        <v>#NAME?</v>
      </c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7</v>
      </c>
      <c r="C55" s="195">
        <f t="shared" si="4"/>
        <v>41480</v>
      </c>
      <c r="D55" s="195"/>
      <c r="E55" s="195">
        <v>41480</v>
      </c>
      <c r="F55" s="203" t="s">
        <v>862</v>
      </c>
      <c r="G55" s="751" t="s">
        <v>447</v>
      </c>
      <c r="H55" s="7"/>
      <c r="I55" s="277"/>
      <c r="J55" s="277"/>
      <c r="K55" s="749">
        <v>1736</v>
      </c>
      <c r="L55" s="750" t="s">
        <v>24</v>
      </c>
      <c r="M55" s="750" t="s">
        <v>41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>x</v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 t="e">
        <f>IF(ISNA(VLOOKUP(F55,NXT!$C$18:$C$347,1,0)),x,"")</f>
        <v>#NAME?</v>
      </c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7</v>
      </c>
      <c r="C56" s="195">
        <f t="shared" si="4"/>
        <v>41481</v>
      </c>
      <c r="D56" s="195"/>
      <c r="E56" s="205">
        <v>41481</v>
      </c>
      <c r="F56" s="203" t="s">
        <v>861</v>
      </c>
      <c r="G56" s="751" t="s">
        <v>447</v>
      </c>
      <c r="H56" s="7" t="s">
        <v>455</v>
      </c>
      <c r="I56" s="278"/>
      <c r="J56" s="279"/>
      <c r="K56" s="38">
        <v>19948170</v>
      </c>
      <c r="L56" s="750" t="s">
        <v>24</v>
      </c>
      <c r="M56" s="750" t="s">
        <v>352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>x</v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 t="e">
        <f>IF(ISNA(VLOOKUP(F56,NXT!$C$18:$C$347,1,0)),x,"")</f>
        <v>#NAME?</v>
      </c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8</v>
      </c>
      <c r="C57" s="195">
        <f t="shared" si="4"/>
        <v>41492</v>
      </c>
      <c r="D57" s="195"/>
      <c r="E57" s="195">
        <v>41492</v>
      </c>
      <c r="F57" s="203" t="s">
        <v>861</v>
      </c>
      <c r="G57" s="751" t="s">
        <v>447</v>
      </c>
      <c r="H57" s="7" t="s">
        <v>854</v>
      </c>
      <c r="I57" s="277"/>
      <c r="J57" s="277"/>
      <c r="K57" s="749">
        <v>31257600</v>
      </c>
      <c r="L57" s="750" t="s">
        <v>24</v>
      </c>
      <c r="M57" s="750" t="s">
        <v>352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>x</v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 t="e">
        <f>IF(ISNA(VLOOKUP(F57,NXT!$C$18:$C$347,1,0)),x,"")</f>
        <v>#NAME?</v>
      </c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8</v>
      </c>
      <c r="C58" s="195">
        <f t="shared" si="4"/>
        <v>41493</v>
      </c>
      <c r="D58" s="195"/>
      <c r="E58" s="195">
        <v>41493</v>
      </c>
      <c r="F58" s="203" t="s">
        <v>861</v>
      </c>
      <c r="G58" s="751" t="s">
        <v>447</v>
      </c>
      <c r="H58" s="7" t="s">
        <v>855</v>
      </c>
      <c r="I58" s="277"/>
      <c r="J58" s="277"/>
      <c r="K58" s="749">
        <v>7668870</v>
      </c>
      <c r="L58" s="750" t="s">
        <v>24</v>
      </c>
      <c r="M58" s="750" t="s">
        <v>352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>x</v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 t="e">
        <f>IF(ISNA(VLOOKUP(F58,NXT!$C$18:$C$347,1,0)),x,"")</f>
        <v>#NAME?</v>
      </c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8</v>
      </c>
      <c r="C59" s="195">
        <f t="shared" si="4"/>
        <v>41498</v>
      </c>
      <c r="D59" s="195"/>
      <c r="E59" s="195">
        <v>41498</v>
      </c>
      <c r="F59" s="203" t="s">
        <v>861</v>
      </c>
      <c r="G59" s="751" t="s">
        <v>447</v>
      </c>
      <c r="H59" s="7" t="s">
        <v>866</v>
      </c>
      <c r="I59" s="277"/>
      <c r="J59" s="277"/>
      <c r="K59" s="749">
        <v>13769635</v>
      </c>
      <c r="L59" s="750" t="s">
        <v>24</v>
      </c>
      <c r="M59" s="750" t="s">
        <v>352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>x</v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 t="e">
        <f>IF(ISNA(VLOOKUP(F59,NXT!$C$18:$C$347,1,0)),x,"")</f>
        <v>#NAME?</v>
      </c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8</v>
      </c>
      <c r="C60" s="195">
        <f t="shared" si="4"/>
        <v>41500</v>
      </c>
      <c r="D60" s="195"/>
      <c r="E60" s="205">
        <v>41500</v>
      </c>
      <c r="F60" s="203" t="s">
        <v>861</v>
      </c>
      <c r="G60" s="751" t="s">
        <v>447</v>
      </c>
      <c r="H60" s="7" t="s">
        <v>866</v>
      </c>
      <c r="I60" s="278"/>
      <c r="J60" s="279"/>
      <c r="K60" s="38">
        <v>13730475</v>
      </c>
      <c r="L60" s="750" t="s">
        <v>24</v>
      </c>
      <c r="M60" s="750" t="s">
        <v>352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>x</v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8</v>
      </c>
      <c r="C61" s="195">
        <f t="shared" si="4"/>
        <v>41500</v>
      </c>
      <c r="D61" s="195"/>
      <c r="E61" s="195">
        <v>41500</v>
      </c>
      <c r="F61" s="203" t="s">
        <v>861</v>
      </c>
      <c r="G61" s="751" t="s">
        <v>447</v>
      </c>
      <c r="H61" s="7" t="s">
        <v>857</v>
      </c>
      <c r="I61" s="277"/>
      <c r="J61" s="277"/>
      <c r="K61" s="38">
        <v>9614000</v>
      </c>
      <c r="L61" s="750" t="s">
        <v>24</v>
      </c>
      <c r="M61" s="750" t="s">
        <v>352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>x</v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 t="e">
        <f>IF(ISNA(VLOOKUP(F61,NXT!$C$18:$C$347,1,0)),x,"")</f>
        <v>#NAME?</v>
      </c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8</v>
      </c>
      <c r="C62" s="195">
        <f t="shared" si="4"/>
        <v>41501</v>
      </c>
      <c r="D62" s="195"/>
      <c r="E62" s="205">
        <v>41501</v>
      </c>
      <c r="F62" s="203" t="s">
        <v>861</v>
      </c>
      <c r="G62" s="751" t="s">
        <v>447</v>
      </c>
      <c r="H62" s="7" t="s">
        <v>455</v>
      </c>
      <c r="I62" s="278"/>
      <c r="J62" s="279"/>
      <c r="K62" s="38">
        <v>14048210</v>
      </c>
      <c r="L62" s="750" t="s">
        <v>24</v>
      </c>
      <c r="M62" s="750" t="s">
        <v>352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>x</v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 t="e">
        <f>IF(ISNA(VLOOKUP(F62,NXT!$C$18:$C$347,1,0)),x,"")</f>
        <v>#NAME?</v>
      </c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8</v>
      </c>
      <c r="C63" s="195">
        <f t="shared" si="4"/>
        <v>41505</v>
      </c>
      <c r="D63" s="195"/>
      <c r="E63" s="195">
        <v>41505</v>
      </c>
      <c r="F63" s="203" t="s">
        <v>861</v>
      </c>
      <c r="G63" s="751" t="s">
        <v>447</v>
      </c>
      <c r="H63" s="7" t="s">
        <v>854</v>
      </c>
      <c r="I63" s="277"/>
      <c r="J63" s="277"/>
      <c r="K63" s="749">
        <v>21154375</v>
      </c>
      <c r="L63" s="750" t="s">
        <v>24</v>
      </c>
      <c r="M63" s="750" t="s">
        <v>352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>x</v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 t="e">
        <f>IF(ISNA(VLOOKUP(F63,NXT!$C$18:$C$347,1,0)),x,"")</f>
        <v>#NAME?</v>
      </c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8</v>
      </c>
      <c r="C64" s="195">
        <f t="shared" si="4"/>
        <v>41507</v>
      </c>
      <c r="D64" s="195"/>
      <c r="E64" s="205">
        <v>41507</v>
      </c>
      <c r="F64" s="203" t="s">
        <v>861</v>
      </c>
      <c r="G64" s="751" t="s">
        <v>447</v>
      </c>
      <c r="H64" s="7" t="s">
        <v>866</v>
      </c>
      <c r="I64" s="278"/>
      <c r="J64" s="279"/>
      <c r="K64" s="38">
        <v>13847955</v>
      </c>
      <c r="L64" s="750" t="s">
        <v>24</v>
      </c>
      <c r="M64" s="750" t="s">
        <v>352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>x</v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8</v>
      </c>
      <c r="C65" s="195">
        <f t="shared" si="4"/>
        <v>41507</v>
      </c>
      <c r="D65" s="195"/>
      <c r="E65" s="205">
        <v>41507</v>
      </c>
      <c r="F65" s="203" t="s">
        <v>861</v>
      </c>
      <c r="G65" s="751" t="s">
        <v>447</v>
      </c>
      <c r="H65" s="7" t="s">
        <v>854</v>
      </c>
      <c r="I65" s="278"/>
      <c r="J65" s="279"/>
      <c r="K65" s="38">
        <v>20625000</v>
      </c>
      <c r="L65" s="750" t="s">
        <v>24</v>
      </c>
      <c r="M65" s="750" t="s">
        <v>352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>x</v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8</v>
      </c>
      <c r="C66" s="195">
        <f t="shared" si="4"/>
        <v>41509</v>
      </c>
      <c r="D66" s="195"/>
      <c r="E66" s="205">
        <v>41509</v>
      </c>
      <c r="F66" s="203" t="s">
        <v>861</v>
      </c>
      <c r="G66" s="751" t="s">
        <v>447</v>
      </c>
      <c r="H66" s="7" t="s">
        <v>867</v>
      </c>
      <c r="I66" s="278"/>
      <c r="J66" s="279"/>
      <c r="K66" s="38">
        <v>19995118</v>
      </c>
      <c r="L66" s="750" t="s">
        <v>24</v>
      </c>
      <c r="M66" s="750" t="s">
        <v>352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>x</v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8</v>
      </c>
      <c r="C67" s="195">
        <f t="shared" si="4"/>
        <v>41510</v>
      </c>
      <c r="D67" s="195"/>
      <c r="E67" s="195">
        <v>41510</v>
      </c>
      <c r="F67" s="203" t="s">
        <v>862</v>
      </c>
      <c r="G67" s="751" t="s">
        <v>447</v>
      </c>
      <c r="H67" s="7"/>
      <c r="I67" s="277"/>
      <c r="J67" s="277"/>
      <c r="K67" s="749">
        <v>20308</v>
      </c>
      <c r="L67" s="750" t="s">
        <v>24</v>
      </c>
      <c r="M67" s="750" t="s">
        <v>41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>x</v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8</v>
      </c>
      <c r="C68" s="195">
        <f t="shared" si="4"/>
        <v>41513</v>
      </c>
      <c r="D68" s="195"/>
      <c r="E68" s="205">
        <v>41513</v>
      </c>
      <c r="F68" s="203" t="s">
        <v>861</v>
      </c>
      <c r="G68" s="751" t="s">
        <v>447</v>
      </c>
      <c r="H68" s="7" t="s">
        <v>855</v>
      </c>
      <c r="I68" s="278"/>
      <c r="J68" s="279"/>
      <c r="K68" s="38">
        <v>16547850</v>
      </c>
      <c r="L68" s="750" t="s">
        <v>24</v>
      </c>
      <c r="M68" s="750" t="s">
        <v>352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>x</v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9</v>
      </c>
      <c r="C69" s="195">
        <f t="shared" si="4"/>
        <v>41526</v>
      </c>
      <c r="D69" s="195"/>
      <c r="E69" s="205">
        <v>41526</v>
      </c>
      <c r="F69" s="203" t="s">
        <v>861</v>
      </c>
      <c r="G69" s="751" t="s">
        <v>447</v>
      </c>
      <c r="H69" s="7" t="s">
        <v>855</v>
      </c>
      <c r="I69" s="278"/>
      <c r="J69" s="279"/>
      <c r="K69" s="38">
        <v>17307400</v>
      </c>
      <c r="L69" s="750" t="s">
        <v>24</v>
      </c>
      <c r="M69" s="750" t="s">
        <v>352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>x</v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5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9</v>
      </c>
      <c r="C70" s="195">
        <f t="shared" si="4"/>
        <v>41528</v>
      </c>
      <c r="D70" s="195"/>
      <c r="E70" s="195">
        <v>41528</v>
      </c>
      <c r="F70" s="203" t="s">
        <v>861</v>
      </c>
      <c r="G70" s="751" t="s">
        <v>447</v>
      </c>
      <c r="H70" s="7" t="s">
        <v>866</v>
      </c>
      <c r="I70" s="277"/>
      <c r="J70" s="277"/>
      <c r="K70" s="749">
        <v>11550000</v>
      </c>
      <c r="L70" s="750" t="s">
        <v>24</v>
      </c>
      <c r="M70" s="750" t="s">
        <v>352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>x</v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9</v>
      </c>
      <c r="C71" s="195">
        <f t="shared" si="4"/>
        <v>41533</v>
      </c>
      <c r="D71" s="195"/>
      <c r="E71" s="195">
        <v>41533</v>
      </c>
      <c r="F71" s="203" t="s">
        <v>861</v>
      </c>
      <c r="G71" s="751" t="s">
        <v>447</v>
      </c>
      <c r="H71" s="7" t="s">
        <v>868</v>
      </c>
      <c r="I71" s="277"/>
      <c r="J71" s="277"/>
      <c r="K71" s="749">
        <v>3068120</v>
      </c>
      <c r="L71" s="750" t="s">
        <v>24</v>
      </c>
      <c r="M71" s="750" t="s">
        <v>352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>x</v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9</v>
      </c>
      <c r="C72" s="195">
        <f t="shared" si="4"/>
        <v>41534</v>
      </c>
      <c r="D72" s="195"/>
      <c r="E72" s="195">
        <v>41534</v>
      </c>
      <c r="F72" s="203" t="s">
        <v>861</v>
      </c>
      <c r="G72" s="751" t="s">
        <v>447</v>
      </c>
      <c r="H72" s="7" t="s">
        <v>869</v>
      </c>
      <c r="I72" s="277"/>
      <c r="J72" s="277"/>
      <c r="K72" s="749">
        <v>18409413</v>
      </c>
      <c r="L72" s="750" t="s">
        <v>24</v>
      </c>
      <c r="M72" s="750" t="s">
        <v>352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>x</v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9</v>
      </c>
      <c r="C73" s="195">
        <f t="shared" si="4"/>
        <v>41535</v>
      </c>
      <c r="D73" s="195"/>
      <c r="E73" s="195">
        <v>41535</v>
      </c>
      <c r="F73" s="203" t="s">
        <v>861</v>
      </c>
      <c r="G73" s="751" t="s">
        <v>447</v>
      </c>
      <c r="H73" s="7" t="s">
        <v>854</v>
      </c>
      <c r="I73" s="277"/>
      <c r="J73" s="277"/>
      <c r="K73" s="749">
        <v>13681250</v>
      </c>
      <c r="L73" s="750" t="s">
        <v>24</v>
      </c>
      <c r="M73" s="750" t="s">
        <v>352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>x</v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9</v>
      </c>
      <c r="C74" s="195">
        <f t="shared" si="4"/>
        <v>41536</v>
      </c>
      <c r="D74" s="195"/>
      <c r="E74" s="205">
        <v>41536</v>
      </c>
      <c r="F74" s="203" t="s">
        <v>861</v>
      </c>
      <c r="G74" s="751" t="s">
        <v>447</v>
      </c>
      <c r="H74" s="7" t="s">
        <v>870</v>
      </c>
      <c r="I74" s="278"/>
      <c r="J74" s="279"/>
      <c r="K74" s="38">
        <v>12547810</v>
      </c>
      <c r="L74" s="750" t="s">
        <v>24</v>
      </c>
      <c r="M74" s="750" t="s">
        <v>352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>x</v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9</v>
      </c>
      <c r="C75" s="195">
        <f t="shared" si="4"/>
        <v>41541</v>
      </c>
      <c r="D75" s="195"/>
      <c r="E75" s="195">
        <v>41541</v>
      </c>
      <c r="F75" s="203" t="s">
        <v>861</v>
      </c>
      <c r="G75" s="751" t="s">
        <v>447</v>
      </c>
      <c r="H75" s="7" t="s">
        <v>866</v>
      </c>
      <c r="I75" s="277"/>
      <c r="J75" s="277"/>
      <c r="K75" s="749">
        <v>12642630</v>
      </c>
      <c r="L75" s="750" t="s">
        <v>24</v>
      </c>
      <c r="M75" s="750" t="s">
        <v>352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>x</v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9</v>
      </c>
      <c r="C76" s="195">
        <f t="shared" si="4"/>
        <v>41542</v>
      </c>
      <c r="D76" s="195"/>
      <c r="E76" s="205">
        <v>41542</v>
      </c>
      <c r="F76" s="203" t="s">
        <v>862</v>
      </c>
      <c r="G76" s="751" t="s">
        <v>447</v>
      </c>
      <c r="H76" s="7"/>
      <c r="I76" s="278"/>
      <c r="J76" s="279"/>
      <c r="K76" s="38">
        <v>6004</v>
      </c>
      <c r="L76" s="750" t="s">
        <v>24</v>
      </c>
      <c r="M76" s="750" t="s">
        <v>41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>x</v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9</v>
      </c>
      <c r="C77" s="195">
        <f t="shared" si="4"/>
        <v>41547</v>
      </c>
      <c r="D77" s="195"/>
      <c r="E77" s="205">
        <v>41547</v>
      </c>
      <c r="F77" s="203" t="s">
        <v>861</v>
      </c>
      <c r="G77" s="751" t="s">
        <v>447</v>
      </c>
      <c r="H77" s="7" t="s">
        <v>866</v>
      </c>
      <c r="I77" s="278"/>
      <c r="J77" s="279"/>
      <c r="K77" s="38">
        <v>14819200</v>
      </c>
      <c r="L77" s="750" t="s">
        <v>24</v>
      </c>
      <c r="M77" s="750" t="s">
        <v>352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>x</v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10</v>
      </c>
      <c r="C78" s="195">
        <f t="shared" si="4"/>
        <v>41554</v>
      </c>
      <c r="D78" s="195"/>
      <c r="E78" s="195">
        <v>41554</v>
      </c>
      <c r="F78" s="203" t="s">
        <v>861</v>
      </c>
      <c r="G78" s="751" t="s">
        <v>447</v>
      </c>
      <c r="H78" s="7" t="s">
        <v>866</v>
      </c>
      <c r="I78" s="277"/>
      <c r="J78" s="277"/>
      <c r="K78" s="749">
        <v>19729600</v>
      </c>
      <c r="L78" s="750" t="s">
        <v>24</v>
      </c>
      <c r="M78" s="750" t="s">
        <v>352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10</v>
      </c>
      <c r="C79" s="195">
        <f t="shared" si="4"/>
        <v>41554</v>
      </c>
      <c r="D79" s="195"/>
      <c r="E79" s="205">
        <v>41554</v>
      </c>
      <c r="F79" s="203" t="s">
        <v>861</v>
      </c>
      <c r="G79" s="751" t="s">
        <v>447</v>
      </c>
      <c r="H79" s="7" t="s">
        <v>866</v>
      </c>
      <c r="I79" s="278"/>
      <c r="J79" s="279"/>
      <c r="K79" s="38">
        <v>13959000</v>
      </c>
      <c r="L79" s="750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10</v>
      </c>
      <c r="C80" s="195">
        <f t="shared" si="4"/>
        <v>41554</v>
      </c>
      <c r="D80" s="195"/>
      <c r="E80" s="205">
        <v>41554</v>
      </c>
      <c r="F80" s="203" t="s">
        <v>861</v>
      </c>
      <c r="G80" s="751" t="s">
        <v>447</v>
      </c>
      <c r="H80" s="7" t="s">
        <v>871</v>
      </c>
      <c r="I80" s="278"/>
      <c r="J80" s="279"/>
      <c r="K80" s="38">
        <v>18621130</v>
      </c>
      <c r="L80" s="750" t="s">
        <v>24</v>
      </c>
      <c r="M80" s="750" t="s">
        <v>352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10</v>
      </c>
      <c r="C81" s="195">
        <f t="shared" si="4"/>
        <v>41557</v>
      </c>
      <c r="D81" s="195"/>
      <c r="E81" s="205">
        <v>41557</v>
      </c>
      <c r="F81" s="203" t="s">
        <v>861</v>
      </c>
      <c r="G81" s="751" t="s">
        <v>447</v>
      </c>
      <c r="H81" s="7" t="s">
        <v>854</v>
      </c>
      <c r="I81" s="278"/>
      <c r="J81" s="279"/>
      <c r="K81" s="38">
        <v>6806250</v>
      </c>
      <c r="L81" s="750" t="s">
        <v>24</v>
      </c>
      <c r="M81" s="750" t="s">
        <v>352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10</v>
      </c>
      <c r="C82" s="195">
        <f t="shared" si="4"/>
        <v>41561</v>
      </c>
      <c r="D82" s="195"/>
      <c r="E82" s="205">
        <v>41561</v>
      </c>
      <c r="F82" s="203" t="s">
        <v>861</v>
      </c>
      <c r="G82" s="751" t="s">
        <v>447</v>
      </c>
      <c r="H82" s="7" t="s">
        <v>866</v>
      </c>
      <c r="I82" s="278"/>
      <c r="J82" s="279"/>
      <c r="K82" s="38">
        <v>13855600</v>
      </c>
      <c r="L82" s="750" t="s">
        <v>24</v>
      </c>
      <c r="M82" s="750" t="s">
        <v>352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10</v>
      </c>
      <c r="C83" s="195">
        <f t="shared" si="4"/>
        <v>41562</v>
      </c>
      <c r="D83" s="195"/>
      <c r="E83" s="195">
        <v>41562</v>
      </c>
      <c r="F83" s="203" t="s">
        <v>861</v>
      </c>
      <c r="G83" s="751" t="s">
        <v>447</v>
      </c>
      <c r="H83" s="7" t="s">
        <v>855</v>
      </c>
      <c r="I83" s="277"/>
      <c r="J83" s="277"/>
      <c r="K83" s="38">
        <v>10000000</v>
      </c>
      <c r="L83" s="750" t="s">
        <v>24</v>
      </c>
      <c r="M83" s="750" t="s">
        <v>352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10</v>
      </c>
      <c r="C84" s="195">
        <f t="shared" si="4"/>
        <v>41570</v>
      </c>
      <c r="D84" s="195"/>
      <c r="E84" s="195">
        <v>41570</v>
      </c>
      <c r="F84" s="203" t="s">
        <v>861</v>
      </c>
      <c r="G84" s="751" t="s">
        <v>447</v>
      </c>
      <c r="H84" s="7" t="s">
        <v>857</v>
      </c>
      <c r="I84" s="277"/>
      <c r="J84" s="277"/>
      <c r="K84" s="749">
        <v>5085806</v>
      </c>
      <c r="L84" s="750" t="s">
        <v>24</v>
      </c>
      <c r="M84" s="750" t="s">
        <v>352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10</v>
      </c>
      <c r="C85" s="195">
        <f t="shared" si="4"/>
        <v>41572</v>
      </c>
      <c r="D85" s="195"/>
      <c r="E85" s="195">
        <v>41572</v>
      </c>
      <c r="F85" s="203" t="s">
        <v>862</v>
      </c>
      <c r="G85" s="751" t="s">
        <v>447</v>
      </c>
      <c r="H85" s="7"/>
      <c r="I85" s="277"/>
      <c r="J85" s="277"/>
      <c r="K85" s="749">
        <v>5895</v>
      </c>
      <c r="L85" s="750" t="s">
        <v>24</v>
      </c>
      <c r="M85" s="750" t="s">
        <v>41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10</v>
      </c>
      <c r="C86" s="195">
        <f t="shared" si="4"/>
        <v>41575</v>
      </c>
      <c r="D86" s="195"/>
      <c r="E86" s="205">
        <v>41575</v>
      </c>
      <c r="F86" s="203" t="s">
        <v>861</v>
      </c>
      <c r="G86" s="751" t="s">
        <v>447</v>
      </c>
      <c r="H86" s="7" t="s">
        <v>869</v>
      </c>
      <c r="I86" s="278"/>
      <c r="J86" s="279"/>
      <c r="K86" s="38">
        <v>10488500</v>
      </c>
      <c r="L86" s="750" t="s">
        <v>24</v>
      </c>
      <c r="M86" s="750" t="s">
        <v>352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10</v>
      </c>
      <c r="C87" s="195">
        <f t="shared" si="4"/>
        <v>41575</v>
      </c>
      <c r="D87" s="195"/>
      <c r="E87" s="205">
        <v>41575</v>
      </c>
      <c r="F87" s="203" t="s">
        <v>861</v>
      </c>
      <c r="G87" s="751" t="s">
        <v>447</v>
      </c>
      <c r="H87" s="7" t="s">
        <v>866</v>
      </c>
      <c r="I87" s="278"/>
      <c r="J87" s="279"/>
      <c r="K87" s="38">
        <v>13959000</v>
      </c>
      <c r="L87" s="750" t="s">
        <v>24</v>
      </c>
      <c r="M87" s="750" t="s">
        <v>352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5">IF(C88&lt;&gt;"",MONTH(C88),"")</f>
        <v>10</v>
      </c>
      <c r="C88" s="195">
        <f t="shared" si="4"/>
        <v>41575</v>
      </c>
      <c r="D88" s="195"/>
      <c r="E88" s="205">
        <v>41575</v>
      </c>
      <c r="F88" s="203" t="s">
        <v>861</v>
      </c>
      <c r="G88" s="751" t="s">
        <v>447</v>
      </c>
      <c r="H88" s="7" t="s">
        <v>866</v>
      </c>
      <c r="I88" s="278"/>
      <c r="J88" s="279"/>
      <c r="K88" s="38">
        <v>15708000</v>
      </c>
      <c r="L88" s="750" t="s">
        <v>24</v>
      </c>
      <c r="M88" s="750" t="s">
        <v>352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5"/>
        <v>10</v>
      </c>
      <c r="C89" s="195">
        <f t="shared" ref="C89:C152" si="6">E89</f>
        <v>41577</v>
      </c>
      <c r="D89" s="195"/>
      <c r="E89" s="205">
        <v>41577</v>
      </c>
      <c r="F89" s="203" t="s">
        <v>861</v>
      </c>
      <c r="G89" s="751" t="s">
        <v>447</v>
      </c>
      <c r="H89" s="7" t="s">
        <v>871</v>
      </c>
      <c r="I89" s="278"/>
      <c r="J89" s="279"/>
      <c r="K89" s="38">
        <v>34257520</v>
      </c>
      <c r="L89" s="750" t="s">
        <v>24</v>
      </c>
      <c r="M89" s="750" t="s">
        <v>352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5"/>
        <v>11</v>
      </c>
      <c r="C90" s="195">
        <f t="shared" si="6"/>
        <v>41579</v>
      </c>
      <c r="D90" s="195"/>
      <c r="E90" s="205">
        <v>41579</v>
      </c>
      <c r="F90" s="203" t="s">
        <v>861</v>
      </c>
      <c r="G90" s="751" t="s">
        <v>447</v>
      </c>
      <c r="H90" s="7" t="s">
        <v>867</v>
      </c>
      <c r="I90" s="278"/>
      <c r="J90" s="279"/>
      <c r="K90" s="38">
        <v>14856710</v>
      </c>
      <c r="L90" s="750" t="s">
        <v>24</v>
      </c>
      <c r="M90" s="750" t="s">
        <v>352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5"/>
        <v>11</v>
      </c>
      <c r="C91" s="195">
        <f t="shared" si="6"/>
        <v>41582</v>
      </c>
      <c r="D91" s="195"/>
      <c r="E91" s="205">
        <v>41582</v>
      </c>
      <c r="F91" s="203" t="s">
        <v>861</v>
      </c>
      <c r="G91" s="751" t="s">
        <v>447</v>
      </c>
      <c r="H91" s="7" t="s">
        <v>855</v>
      </c>
      <c r="I91" s="278"/>
      <c r="J91" s="279"/>
      <c r="K91" s="38">
        <v>17671050</v>
      </c>
      <c r="L91" s="750" t="s">
        <v>24</v>
      </c>
      <c r="M91" s="750" t="s">
        <v>352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5"/>
        <v>11</v>
      </c>
      <c r="C92" s="195">
        <f t="shared" si="6"/>
        <v>41583</v>
      </c>
      <c r="D92" s="195"/>
      <c r="E92" s="195">
        <v>41583</v>
      </c>
      <c r="F92" s="203" t="s">
        <v>861</v>
      </c>
      <c r="G92" s="751" t="s">
        <v>447</v>
      </c>
      <c r="H92" s="7" t="s">
        <v>857</v>
      </c>
      <c r="I92" s="277"/>
      <c r="J92" s="277"/>
      <c r="K92" s="38">
        <v>9604386</v>
      </c>
      <c r="L92" s="750" t="s">
        <v>24</v>
      </c>
      <c r="M92" s="750" t="s">
        <v>352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5"/>
        <v>11</v>
      </c>
      <c r="C93" s="195">
        <f t="shared" si="6"/>
        <v>41585</v>
      </c>
      <c r="D93" s="195"/>
      <c r="E93" s="195">
        <v>41585</v>
      </c>
      <c r="F93" s="203" t="s">
        <v>861</v>
      </c>
      <c r="G93" s="751" t="s">
        <v>447</v>
      </c>
      <c r="H93" s="7" t="s">
        <v>866</v>
      </c>
      <c r="I93" s="277"/>
      <c r="J93" s="277"/>
      <c r="K93" s="749">
        <v>15245736</v>
      </c>
      <c r="L93" s="750" t="s">
        <v>24</v>
      </c>
      <c r="M93" s="750" t="s">
        <v>352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/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5"/>
        <v>11</v>
      </c>
      <c r="C94" s="195">
        <f t="shared" si="6"/>
        <v>41585</v>
      </c>
      <c r="D94" s="195"/>
      <c r="E94" s="195">
        <v>41585</v>
      </c>
      <c r="F94" s="203" t="s">
        <v>861</v>
      </c>
      <c r="G94" s="751" t="s">
        <v>447</v>
      </c>
      <c r="H94" s="7" t="s">
        <v>854</v>
      </c>
      <c r="I94" s="277"/>
      <c r="J94" s="277"/>
      <c r="K94" s="749">
        <v>18562500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5"/>
        <v>11</v>
      </c>
      <c r="C95" s="195">
        <f t="shared" si="6"/>
        <v>41585</v>
      </c>
      <c r="D95" s="195"/>
      <c r="E95" s="195">
        <v>41585</v>
      </c>
      <c r="F95" s="203" t="s">
        <v>861</v>
      </c>
      <c r="G95" s="751" t="s">
        <v>447</v>
      </c>
      <c r="H95" s="7" t="s">
        <v>854</v>
      </c>
      <c r="I95" s="278"/>
      <c r="J95" s="279"/>
      <c r="K95" s="38">
        <v>15537500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5"/>
        <v>11</v>
      </c>
      <c r="C96" s="195">
        <f t="shared" si="6"/>
        <v>41586</v>
      </c>
      <c r="D96" s="195"/>
      <c r="E96" s="195">
        <v>41586</v>
      </c>
      <c r="F96" s="203" t="s">
        <v>861</v>
      </c>
      <c r="G96" s="751" t="s">
        <v>447</v>
      </c>
      <c r="H96" s="7" t="s">
        <v>870</v>
      </c>
      <c r="I96" s="278"/>
      <c r="J96" s="279"/>
      <c r="K96" s="38">
        <v>9105558</v>
      </c>
      <c r="L96" s="750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5"/>
        <v>11</v>
      </c>
      <c r="C97" s="195">
        <f t="shared" si="6"/>
        <v>41592</v>
      </c>
      <c r="D97" s="195"/>
      <c r="E97" s="205">
        <v>41592</v>
      </c>
      <c r="F97" s="203" t="s">
        <v>861</v>
      </c>
      <c r="G97" s="751" t="s">
        <v>447</v>
      </c>
      <c r="H97" s="7" t="s">
        <v>866</v>
      </c>
      <c r="I97" s="278"/>
      <c r="J97" s="279"/>
      <c r="K97" s="38">
        <v>14204124</v>
      </c>
      <c r="L97" s="750" t="s">
        <v>24</v>
      </c>
      <c r="M97" s="750" t="s">
        <v>352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5"/>
        <v>11</v>
      </c>
      <c r="C98" s="195">
        <f t="shared" si="6"/>
        <v>41603</v>
      </c>
      <c r="D98" s="195"/>
      <c r="E98" s="205">
        <v>41603</v>
      </c>
      <c r="F98" s="203" t="s">
        <v>862</v>
      </c>
      <c r="G98" s="751" t="s">
        <v>447</v>
      </c>
      <c r="H98" s="7"/>
      <c r="I98" s="278"/>
      <c r="J98" s="279"/>
      <c r="K98" s="38">
        <v>10898</v>
      </c>
      <c r="L98" s="750" t="s">
        <v>24</v>
      </c>
      <c r="M98" s="750" t="s">
        <v>41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5"/>
        <v>11</v>
      </c>
      <c r="C99" s="195">
        <f t="shared" si="6"/>
        <v>41604</v>
      </c>
      <c r="D99" s="195"/>
      <c r="E99" s="195">
        <v>41604</v>
      </c>
      <c r="F99" s="203" t="s">
        <v>861</v>
      </c>
      <c r="G99" s="751" t="s">
        <v>447</v>
      </c>
      <c r="H99" s="7" t="s">
        <v>869</v>
      </c>
      <c r="I99" s="277"/>
      <c r="J99" s="277"/>
      <c r="K99" s="749">
        <v>11109780</v>
      </c>
      <c r="L99" s="750" t="s">
        <v>24</v>
      </c>
      <c r="M99" s="750" t="s">
        <v>352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5"/>
        <v>11</v>
      </c>
      <c r="C100" s="195">
        <f t="shared" si="6"/>
        <v>41606</v>
      </c>
      <c r="D100" s="195"/>
      <c r="E100" s="195">
        <v>41606</v>
      </c>
      <c r="F100" s="203" t="s">
        <v>861</v>
      </c>
      <c r="G100" s="751" t="s">
        <v>447</v>
      </c>
      <c r="H100" s="7" t="s">
        <v>866</v>
      </c>
      <c r="I100" s="277"/>
      <c r="J100" s="277"/>
      <c r="K100" s="749">
        <v>27871470</v>
      </c>
      <c r="L100" s="750" t="s">
        <v>24</v>
      </c>
      <c r="M100" s="750" t="s">
        <v>352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5"/>
        <v>12</v>
      </c>
      <c r="C101" s="195">
        <f t="shared" si="6"/>
        <v>41613</v>
      </c>
      <c r="D101" s="195"/>
      <c r="E101" s="205">
        <v>41613</v>
      </c>
      <c r="F101" s="203" t="s">
        <v>861</v>
      </c>
      <c r="G101" s="751" t="s">
        <v>447</v>
      </c>
      <c r="H101" s="7" t="s">
        <v>870</v>
      </c>
      <c r="I101" s="278"/>
      <c r="J101" s="279"/>
      <c r="K101" s="38">
        <v>6157635</v>
      </c>
      <c r="L101" s="750" t="s">
        <v>24</v>
      </c>
      <c r="M101" s="750" t="s">
        <v>352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5"/>
        <v>12</v>
      </c>
      <c r="C102" s="195">
        <f t="shared" si="6"/>
        <v>41613</v>
      </c>
      <c r="D102" s="195"/>
      <c r="E102" s="205">
        <v>41613</v>
      </c>
      <c r="F102" s="203" t="s">
        <v>861</v>
      </c>
      <c r="G102" s="751" t="s">
        <v>447</v>
      </c>
      <c r="H102" s="7" t="s">
        <v>854</v>
      </c>
      <c r="I102" s="278"/>
      <c r="J102" s="279"/>
      <c r="K102" s="38">
        <v>21014400</v>
      </c>
      <c r="L102" s="750" t="s">
        <v>24</v>
      </c>
      <c r="M102" s="750" t="s">
        <v>352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5"/>
        <v>12</v>
      </c>
      <c r="C103" s="195">
        <f t="shared" si="6"/>
        <v>41614</v>
      </c>
      <c r="D103" s="195"/>
      <c r="E103" s="205">
        <v>41614</v>
      </c>
      <c r="F103" s="203" t="s">
        <v>861</v>
      </c>
      <c r="G103" s="751" t="s">
        <v>447</v>
      </c>
      <c r="H103" s="7" t="s">
        <v>871</v>
      </c>
      <c r="I103" s="278"/>
      <c r="J103" s="279"/>
      <c r="K103" s="38">
        <v>23651870</v>
      </c>
      <c r="L103" s="750" t="s">
        <v>24</v>
      </c>
      <c r="M103" s="750" t="s">
        <v>352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5"/>
        <v>12</v>
      </c>
      <c r="C104" s="195">
        <f t="shared" si="6"/>
        <v>41617</v>
      </c>
      <c r="D104" s="195"/>
      <c r="E104" s="195">
        <v>41617</v>
      </c>
      <c r="F104" s="203" t="s">
        <v>861</v>
      </c>
      <c r="G104" s="751" t="s">
        <v>447</v>
      </c>
      <c r="H104" s="7" t="s">
        <v>866</v>
      </c>
      <c r="I104" s="277"/>
      <c r="J104" s="277"/>
      <c r="K104" s="749">
        <v>15030851</v>
      </c>
      <c r="L104" s="750" t="s">
        <v>24</v>
      </c>
      <c r="M104" s="750" t="s">
        <v>352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/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5"/>
        <v>12</v>
      </c>
      <c r="C105" s="195">
        <f t="shared" si="6"/>
        <v>41620</v>
      </c>
      <c r="D105" s="195"/>
      <c r="E105" s="195">
        <v>41620</v>
      </c>
      <c r="F105" s="203" t="s">
        <v>861</v>
      </c>
      <c r="G105" s="751" t="s">
        <v>447</v>
      </c>
      <c r="H105" s="7" t="s">
        <v>866</v>
      </c>
      <c r="I105" s="277"/>
      <c r="J105" s="277"/>
      <c r="K105" s="749">
        <v>13659140</v>
      </c>
      <c r="L105" s="750" t="s">
        <v>24</v>
      </c>
      <c r="M105" s="750" t="s">
        <v>352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/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5"/>
        <v>12</v>
      </c>
      <c r="C106" s="195">
        <f t="shared" si="6"/>
        <v>41624</v>
      </c>
      <c r="D106" s="195"/>
      <c r="E106" s="195">
        <v>41624</v>
      </c>
      <c r="F106" s="203" t="s">
        <v>861</v>
      </c>
      <c r="G106" s="751" t="s">
        <v>447</v>
      </c>
      <c r="H106" s="7" t="s">
        <v>867</v>
      </c>
      <c r="I106" s="277"/>
      <c r="J106" s="277"/>
      <c r="K106" s="749">
        <v>13413400</v>
      </c>
      <c r="L106" s="750" t="s">
        <v>24</v>
      </c>
      <c r="M106" s="750" t="s">
        <v>352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5"/>
        <v>12</v>
      </c>
      <c r="C107" s="195">
        <f t="shared" si="6"/>
        <v>41625</v>
      </c>
      <c r="D107" s="195"/>
      <c r="E107" s="195">
        <v>41625</v>
      </c>
      <c r="F107" s="203" t="s">
        <v>861</v>
      </c>
      <c r="G107" s="751" t="s">
        <v>447</v>
      </c>
      <c r="H107" s="7" t="s">
        <v>870</v>
      </c>
      <c r="I107" s="277"/>
      <c r="J107" s="277"/>
      <c r="K107" s="749">
        <v>15019180</v>
      </c>
      <c r="L107" s="750" t="s">
        <v>24</v>
      </c>
      <c r="M107" s="750" t="s">
        <v>352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5"/>
        <v>12</v>
      </c>
      <c r="C108" s="195">
        <f t="shared" si="6"/>
        <v>41632</v>
      </c>
      <c r="D108" s="195"/>
      <c r="E108" s="195">
        <v>41632</v>
      </c>
      <c r="F108" s="203" t="s">
        <v>861</v>
      </c>
      <c r="G108" s="751" t="s">
        <v>447</v>
      </c>
      <c r="H108" s="7" t="s">
        <v>872</v>
      </c>
      <c r="I108" s="277"/>
      <c r="J108" s="277"/>
      <c r="K108" s="749">
        <v>23385120</v>
      </c>
      <c r="L108" s="750" t="s">
        <v>24</v>
      </c>
      <c r="M108" s="750" t="s">
        <v>352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5"/>
        <v>12</v>
      </c>
      <c r="C109" s="195">
        <f t="shared" si="6"/>
        <v>41633</v>
      </c>
      <c r="D109" s="195"/>
      <c r="E109" s="195">
        <v>41633</v>
      </c>
      <c r="F109" s="203" t="s">
        <v>862</v>
      </c>
      <c r="G109" s="751" t="s">
        <v>447</v>
      </c>
      <c r="H109" s="7"/>
      <c r="I109" s="277"/>
      <c r="J109" s="277"/>
      <c r="K109" s="749">
        <v>14562</v>
      </c>
      <c r="L109" s="750" t="s">
        <v>24</v>
      </c>
      <c r="M109" s="750" t="s">
        <v>41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/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5"/>
        <v>12</v>
      </c>
      <c r="C110" s="195">
        <f t="shared" si="6"/>
        <v>41635</v>
      </c>
      <c r="D110" s="195"/>
      <c r="E110" s="195">
        <v>41635</v>
      </c>
      <c r="F110" s="203" t="s">
        <v>861</v>
      </c>
      <c r="G110" s="751" t="s">
        <v>447</v>
      </c>
      <c r="H110" s="7" t="s">
        <v>857</v>
      </c>
      <c r="I110" s="277"/>
      <c r="J110" s="277"/>
      <c r="K110" s="749">
        <v>9421720</v>
      </c>
      <c r="L110" s="750" t="s">
        <v>24</v>
      </c>
      <c r="M110" s="750" t="s">
        <v>352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5"/>
        <v>1</v>
      </c>
      <c r="C111" s="195">
        <f t="shared" si="6"/>
        <v>41277</v>
      </c>
      <c r="D111" s="195"/>
      <c r="E111" s="205">
        <v>41277</v>
      </c>
      <c r="F111" s="203" t="s">
        <v>873</v>
      </c>
      <c r="G111" s="751" t="s">
        <v>447</v>
      </c>
      <c r="H111" s="7"/>
      <c r="I111" s="278"/>
      <c r="J111" s="279"/>
      <c r="K111" s="38">
        <v>40160922</v>
      </c>
      <c r="L111" s="750" t="s">
        <v>8</v>
      </c>
      <c r="M111" s="750" t="s">
        <v>24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>x</v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 t="e">
        <f>IF(ISNA(VLOOKUP(F111,NXT!$C$18:$C$347,1,0)),x,"")</f>
        <v>#NAME?</v>
      </c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5"/>
        <v>1</v>
      </c>
      <c r="C112" s="195">
        <f t="shared" si="6"/>
        <v>41277</v>
      </c>
      <c r="D112" s="195"/>
      <c r="E112" s="205">
        <v>41277</v>
      </c>
      <c r="F112" s="203" t="s">
        <v>874</v>
      </c>
      <c r="G112" s="751" t="s">
        <v>447</v>
      </c>
      <c r="H112" s="7"/>
      <c r="I112" s="278"/>
      <c r="J112" s="279"/>
      <c r="K112" s="38">
        <v>20080</v>
      </c>
      <c r="L112" s="750" t="s">
        <v>87</v>
      </c>
      <c r="M112" s="750" t="s">
        <v>24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>x</v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 t="e">
        <f>IF(ISNA(VLOOKUP(F112,NXT!$C$18:$C$347,1,0)),x,"")</f>
        <v>#NAME?</v>
      </c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5"/>
        <v>1</v>
      </c>
      <c r="C113" s="195">
        <f t="shared" si="6"/>
        <v>41277</v>
      </c>
      <c r="D113" s="195"/>
      <c r="E113" s="205">
        <v>41277</v>
      </c>
      <c r="F113" s="203" t="s">
        <v>875</v>
      </c>
      <c r="G113" s="751" t="s">
        <v>447</v>
      </c>
      <c r="H113" s="7"/>
      <c r="I113" s="278"/>
      <c r="J113" s="279"/>
      <c r="K113" s="38">
        <v>12000</v>
      </c>
      <c r="L113" s="750" t="s">
        <v>87</v>
      </c>
      <c r="M113" s="750" t="s">
        <v>24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>x</v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 t="e">
        <f>IF(ISNA(VLOOKUP(F113,NXT!$C$18:$C$347,1,0)),x,"")</f>
        <v>#NAME?</v>
      </c>
    </row>
    <row r="114" spans="1:30" s="740" customFormat="1" ht="15.75" customHeight="1">
      <c r="A114" s="219" t="str">
        <f>IF(B114&lt;&gt;"",IF(AND(B114&gt;=_TM1,B114&lt;=_TM2,OR(TH!L114="1111",TH!M114="1111")),TH!D114,""),"")</f>
        <v/>
      </c>
      <c r="B114" s="36">
        <f t="shared" si="5"/>
        <v>1</v>
      </c>
      <c r="C114" s="195">
        <f t="shared" si="6"/>
        <v>41283</v>
      </c>
      <c r="D114" s="195"/>
      <c r="E114" s="205">
        <v>41283</v>
      </c>
      <c r="F114" s="203" t="s">
        <v>876</v>
      </c>
      <c r="G114" s="751" t="s">
        <v>447</v>
      </c>
      <c r="H114" s="7" t="s">
        <v>860</v>
      </c>
      <c r="I114" s="278"/>
      <c r="J114" s="279"/>
      <c r="K114" s="38">
        <v>13000000</v>
      </c>
      <c r="L114" s="750" t="s">
        <v>49</v>
      </c>
      <c r="M114" s="750" t="s">
        <v>24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>x</v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>x</v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 t="e">
        <f>IF(ISNA(VLOOKUP(F114,NXT!$C$18:$C$347,1,0)),x,"")</f>
        <v>#NAME?</v>
      </c>
      <c r="AD114" s="226"/>
    </row>
    <row r="115" spans="1:30" s="740" customFormat="1" ht="15.75" customHeight="1">
      <c r="A115" s="219" t="str">
        <f>IF(B115&lt;&gt;"",IF(AND(B115&gt;=_TM1,B115&lt;=_TM2,OR(TH!L115="1111",TH!M115="1111")),TH!D115,""),"")</f>
        <v/>
      </c>
      <c r="B115" s="36">
        <f t="shared" si="5"/>
        <v>1</v>
      </c>
      <c r="C115" s="195">
        <f t="shared" si="6"/>
        <v>41295</v>
      </c>
      <c r="D115" s="195"/>
      <c r="E115" s="195">
        <v>41295</v>
      </c>
      <c r="F115" s="203" t="s">
        <v>876</v>
      </c>
      <c r="G115" s="751" t="s">
        <v>447</v>
      </c>
      <c r="H115" s="7" t="s">
        <v>860</v>
      </c>
      <c r="I115" s="277"/>
      <c r="J115" s="277"/>
      <c r="K115" s="749">
        <v>9500000</v>
      </c>
      <c r="L115" s="750" t="s">
        <v>49</v>
      </c>
      <c r="M115" s="750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>x</v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 t="e">
        <f>IF(ISNA(VLOOKUP(F115,NXT!$C$18:$C$347,1,0)),x,"")</f>
        <v>#NAME?</v>
      </c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5"/>
        <v>1</v>
      </c>
      <c r="C116" s="195">
        <f t="shared" si="6"/>
        <v>41299</v>
      </c>
      <c r="D116" s="195"/>
      <c r="E116" s="195">
        <v>41299</v>
      </c>
      <c r="F116" s="203" t="s">
        <v>873</v>
      </c>
      <c r="G116" s="751" t="s">
        <v>447</v>
      </c>
      <c r="H116" s="7"/>
      <c r="I116" s="277"/>
      <c r="J116" s="277"/>
      <c r="K116" s="749">
        <v>6512000</v>
      </c>
      <c r="L116" s="750" t="s">
        <v>8</v>
      </c>
      <c r="M116" s="750" t="s">
        <v>24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>x</v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 t="e">
        <f>IF(ISNA(VLOOKUP(F116,NXT!$C$18:$C$347,1,0)),x,"")</f>
        <v>#NAME?</v>
      </c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5"/>
        <v>1</v>
      </c>
      <c r="C117" s="195">
        <f t="shared" si="6"/>
        <v>41299</v>
      </c>
      <c r="D117" s="195"/>
      <c r="E117" s="195">
        <v>41299</v>
      </c>
      <c r="F117" s="203" t="s">
        <v>874</v>
      </c>
      <c r="G117" s="751" t="s">
        <v>447</v>
      </c>
      <c r="H117" s="47"/>
      <c r="I117" s="277"/>
      <c r="J117" s="277"/>
      <c r="K117" s="38">
        <v>10000</v>
      </c>
      <c r="L117" s="750" t="s">
        <v>87</v>
      </c>
      <c r="M117" s="750" t="s">
        <v>24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>x</v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 t="e">
        <f>IF(ISNA(VLOOKUP(F117,NXT!$C$18:$C$347,1,0)),x,"")</f>
        <v>#NAME?</v>
      </c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5"/>
        <v>1</v>
      </c>
      <c r="C118" s="195">
        <f t="shared" si="6"/>
        <v>41299</v>
      </c>
      <c r="D118" s="195"/>
      <c r="E118" s="195">
        <v>41299</v>
      </c>
      <c r="F118" s="203" t="s">
        <v>875</v>
      </c>
      <c r="G118" s="751" t="s">
        <v>447</v>
      </c>
      <c r="H118" s="7"/>
      <c r="I118" s="278"/>
      <c r="J118" s="279"/>
      <c r="K118" s="38">
        <v>10000</v>
      </c>
      <c r="L118" s="750" t="s">
        <v>87</v>
      </c>
      <c r="M118" s="750" t="s">
        <v>24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>x</v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 t="e">
        <f>IF(ISNA(VLOOKUP(F118,NXT!$C$18:$C$347,1,0)),x,"")</f>
        <v>#NAME?</v>
      </c>
    </row>
    <row r="119" spans="1:30" s="740" customFormat="1" ht="15.75" customHeight="1">
      <c r="A119" s="219" t="str">
        <f>IF(B119&lt;&gt;"",IF(AND(B119&gt;=_TM1,B119&lt;=_TM2,OR(TH!L119="1111",TH!M119="1111")),TH!D119,""),"")</f>
        <v/>
      </c>
      <c r="B119" s="36">
        <f t="shared" si="5"/>
        <v>2</v>
      </c>
      <c r="C119" s="195">
        <f t="shared" si="6"/>
        <v>41306</v>
      </c>
      <c r="D119" s="195"/>
      <c r="E119" s="205">
        <v>41306</v>
      </c>
      <c r="F119" s="203" t="s">
        <v>876</v>
      </c>
      <c r="G119" s="751" t="s">
        <v>447</v>
      </c>
      <c r="H119" s="7" t="s">
        <v>860</v>
      </c>
      <c r="I119" s="278"/>
      <c r="J119" s="279"/>
      <c r="K119" s="38">
        <v>33000000</v>
      </c>
      <c r="L119" s="750" t="s">
        <v>49</v>
      </c>
      <c r="M119" s="750" t="s">
        <v>24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>x</v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>x</v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5"/>
        <v>2</v>
      </c>
      <c r="C120" s="195">
        <f t="shared" si="6"/>
        <v>41311</v>
      </c>
      <c r="D120" s="195"/>
      <c r="E120" s="205">
        <v>41311</v>
      </c>
      <c r="F120" s="203" t="s">
        <v>873</v>
      </c>
      <c r="G120" s="751" t="s">
        <v>447</v>
      </c>
      <c r="H120" s="7"/>
      <c r="I120" s="278"/>
      <c r="J120" s="279"/>
      <c r="K120" s="38">
        <v>50000000</v>
      </c>
      <c r="L120" s="750" t="s">
        <v>8</v>
      </c>
      <c r="M120" s="750" t="s">
        <v>24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>x</v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 t="e">
        <f>IF(ISNA(VLOOKUP(F120,NXT!$C$18:$C$347,1,0)),x,"")</f>
        <v>#NAME?</v>
      </c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5"/>
        <v>2</v>
      </c>
      <c r="C121" s="195">
        <f t="shared" si="6"/>
        <v>41311</v>
      </c>
      <c r="D121" s="195"/>
      <c r="E121" s="205">
        <v>41311</v>
      </c>
      <c r="F121" s="203" t="s">
        <v>873</v>
      </c>
      <c r="G121" s="751" t="s">
        <v>447</v>
      </c>
      <c r="H121" s="7"/>
      <c r="I121" s="278"/>
      <c r="J121" s="279"/>
      <c r="K121" s="38">
        <v>6500000</v>
      </c>
      <c r="L121" s="750" t="s">
        <v>8</v>
      </c>
      <c r="M121" s="750" t="s">
        <v>24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>x</v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 t="e">
        <f>IF(ISNA(VLOOKUP(F121,NXT!$C$18:$C$347,1,0)),x,"")</f>
        <v>#NAME?</v>
      </c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5"/>
        <v>2</v>
      </c>
      <c r="C122" s="195">
        <f t="shared" si="6"/>
        <v>41311</v>
      </c>
      <c r="D122" s="195"/>
      <c r="E122" s="205">
        <v>41311</v>
      </c>
      <c r="F122" s="203" t="s">
        <v>875</v>
      </c>
      <c r="G122" s="751" t="s">
        <v>447</v>
      </c>
      <c r="H122" s="7"/>
      <c r="I122" s="278"/>
      <c r="J122" s="279"/>
      <c r="K122" s="38">
        <v>11902</v>
      </c>
      <c r="L122" s="750" t="s">
        <v>87</v>
      </c>
      <c r="M122" s="750" t="s">
        <v>24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>x</v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 t="e">
        <f>IF(ISNA(VLOOKUP(F122,NXT!$C$18:$C$347,1,0)),x,"")</f>
        <v>#NAME?</v>
      </c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5"/>
        <v>2</v>
      </c>
      <c r="C123" s="195">
        <f t="shared" si="6"/>
        <v>41311</v>
      </c>
      <c r="D123" s="195"/>
      <c r="E123" s="205">
        <v>41311</v>
      </c>
      <c r="F123" s="203" t="s">
        <v>874</v>
      </c>
      <c r="G123" s="751" t="s">
        <v>447</v>
      </c>
      <c r="H123" s="7"/>
      <c r="I123" s="278"/>
      <c r="J123" s="279"/>
      <c r="K123" s="38">
        <v>25000</v>
      </c>
      <c r="L123" s="750" t="s">
        <v>87</v>
      </c>
      <c r="M123" s="750" t="s">
        <v>24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>x</v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 t="e">
        <f>IF(ISNA(VLOOKUP(F123,NXT!$C$18:$C$347,1,0)),x,"")</f>
        <v>#NAME?</v>
      </c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5"/>
        <v>2</v>
      </c>
      <c r="C124" s="195">
        <f t="shared" si="6"/>
        <v>41311</v>
      </c>
      <c r="D124" s="195"/>
      <c r="E124" s="205">
        <v>41311</v>
      </c>
      <c r="F124" s="203" t="s">
        <v>874</v>
      </c>
      <c r="G124" s="751" t="s">
        <v>447</v>
      </c>
      <c r="H124" s="7"/>
      <c r="I124" s="277"/>
      <c r="J124" s="277"/>
      <c r="K124" s="38">
        <v>20000</v>
      </c>
      <c r="L124" s="750" t="s">
        <v>87</v>
      </c>
      <c r="M124" s="750" t="s">
        <v>24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>x</v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 t="e">
        <f>IF(ISNA(VLOOKUP(F124,NXT!$C$18:$C$347,1,0)),x,"")</f>
        <v>#NAME?</v>
      </c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5"/>
        <v>3</v>
      </c>
      <c r="C125" s="195">
        <f t="shared" si="6"/>
        <v>41334</v>
      </c>
      <c r="D125" s="195"/>
      <c r="E125" s="205">
        <v>41334</v>
      </c>
      <c r="F125" s="203" t="s">
        <v>873</v>
      </c>
      <c r="G125" s="751" t="s">
        <v>447</v>
      </c>
      <c r="H125" s="7"/>
      <c r="I125" s="278"/>
      <c r="J125" s="279"/>
      <c r="K125" s="38">
        <v>10000000</v>
      </c>
      <c r="L125" s="750" t="s">
        <v>8</v>
      </c>
      <c r="M125" s="750" t="s">
        <v>24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>x</v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5"/>
        <v>3</v>
      </c>
      <c r="C126" s="195">
        <f t="shared" si="6"/>
        <v>41337</v>
      </c>
      <c r="D126" s="195"/>
      <c r="E126" s="205">
        <v>41337</v>
      </c>
      <c r="F126" s="203" t="s">
        <v>873</v>
      </c>
      <c r="G126" s="751" t="s">
        <v>447</v>
      </c>
      <c r="H126" s="7"/>
      <c r="I126" s="278"/>
      <c r="J126" s="279"/>
      <c r="K126" s="38">
        <v>8500000</v>
      </c>
      <c r="L126" s="750" t="s">
        <v>8</v>
      </c>
      <c r="M126" s="750" t="s">
        <v>24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>x</v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 t="e">
        <f>IF(ISNA(VLOOKUP(F126,NXT!$C$18:$C$347,1,0)),x,"")</f>
        <v>#NAME?</v>
      </c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5"/>
        <v>3</v>
      </c>
      <c r="C127" s="195">
        <f t="shared" si="6"/>
        <v>41337</v>
      </c>
      <c r="D127" s="195"/>
      <c r="E127" s="205">
        <v>41337</v>
      </c>
      <c r="F127" s="203" t="s">
        <v>874</v>
      </c>
      <c r="G127" s="751" t="s">
        <v>447</v>
      </c>
      <c r="H127" s="7"/>
      <c r="I127" s="278"/>
      <c r="J127" s="279"/>
      <c r="K127" s="38">
        <v>20000</v>
      </c>
      <c r="L127" s="750" t="s">
        <v>87</v>
      </c>
      <c r="M127" s="750" t="s">
        <v>24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>x</v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 t="e">
        <f>IF(ISNA(VLOOKUP(F127,NXT!$C$18:$C$347,1,0)),x,"")</f>
        <v>#NAME?</v>
      </c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5"/>
        <v>3</v>
      </c>
      <c r="C128" s="195">
        <f t="shared" si="6"/>
        <v>41337</v>
      </c>
      <c r="D128" s="195"/>
      <c r="E128" s="205">
        <v>41337</v>
      </c>
      <c r="F128" s="203" t="s">
        <v>875</v>
      </c>
      <c r="G128" s="751" t="s">
        <v>447</v>
      </c>
      <c r="H128" s="7"/>
      <c r="I128" s="278"/>
      <c r="J128" s="279"/>
      <c r="K128" s="38">
        <v>10000</v>
      </c>
      <c r="L128" s="750" t="s">
        <v>87</v>
      </c>
      <c r="M128" s="750" t="s">
        <v>24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>x</v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C128" s="226" t="e">
        <f>IF(ISNA(VLOOKUP(F128,NXT!$C$18:$C$347,1,0)),x,"")</f>
        <v>#NAME?</v>
      </c>
      <c r="AD128" s="740"/>
    </row>
    <row r="129" spans="1:30" s="226" customFormat="1" ht="15.75" customHeight="1">
      <c r="A129" s="219" t="str">
        <f>IF(B129&lt;&gt;"",IF(AND(B129&gt;=_TM1,B129&lt;=_TM2,OR(TH!L129="1111",TH!M129="1111")),TH!D129,""),"")</f>
        <v/>
      </c>
      <c r="B129" s="36">
        <f t="shared" si="5"/>
        <v>3</v>
      </c>
      <c r="C129" s="195">
        <f t="shared" si="6"/>
        <v>41342</v>
      </c>
      <c r="D129" s="195"/>
      <c r="E129" s="205">
        <v>41342</v>
      </c>
      <c r="F129" s="203" t="s">
        <v>876</v>
      </c>
      <c r="G129" s="751" t="s">
        <v>447</v>
      </c>
      <c r="H129" s="7" t="s">
        <v>877</v>
      </c>
      <c r="I129" s="278"/>
      <c r="J129" s="279"/>
      <c r="K129" s="38">
        <v>7000000</v>
      </c>
      <c r="L129" s="750" t="s">
        <v>49</v>
      </c>
      <c r="M129" s="750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C129" s="226" t="e">
        <f>IF(ISNA(VLOOKUP(F129,NXT!$C$18:$C$347,1,0)),x,"")</f>
        <v>#NAME?</v>
      </c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5"/>
        <v>4</v>
      </c>
      <c r="C130" s="195">
        <f t="shared" si="6"/>
        <v>41365</v>
      </c>
      <c r="D130" s="195"/>
      <c r="E130" s="205">
        <v>41365</v>
      </c>
      <c r="F130" s="203" t="s">
        <v>878</v>
      </c>
      <c r="G130" s="751" t="s">
        <v>447</v>
      </c>
      <c r="H130" s="7"/>
      <c r="I130" s="278"/>
      <c r="J130" s="279"/>
      <c r="K130" s="38">
        <v>30000</v>
      </c>
      <c r="L130" s="750" t="s">
        <v>87</v>
      </c>
      <c r="M130" s="750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>x</v>
      </c>
      <c r="AB130" s="740"/>
      <c r="AC130" s="226" t="e">
        <f>IF(ISNA(VLOOKUP(F130,NXT!$C$18:$C$347,1,0)),x,"")</f>
        <v>#NAME?</v>
      </c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5"/>
        <v>4</v>
      </c>
      <c r="C131" s="195">
        <f t="shared" si="6"/>
        <v>41367</v>
      </c>
      <c r="D131" s="195"/>
      <c r="E131" s="195">
        <v>41367</v>
      </c>
      <c r="F131" s="203" t="s">
        <v>876</v>
      </c>
      <c r="G131" s="751" t="s">
        <v>447</v>
      </c>
      <c r="H131" s="7" t="s">
        <v>860</v>
      </c>
      <c r="I131" s="275"/>
      <c r="J131" s="275"/>
      <c r="K131" s="749">
        <v>30000000</v>
      </c>
      <c r="L131" s="750" t="s">
        <v>49</v>
      </c>
      <c r="M131" s="750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>x</v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>x</v>
      </c>
      <c r="AC131" s="226" t="e">
        <f>IF(ISNA(VLOOKUP(F131,NXT!$C$18:$C$347,1,0)),x,"")</f>
        <v>#NAME?</v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5"/>
        <v>4</v>
      </c>
      <c r="C132" s="195">
        <f t="shared" si="6"/>
        <v>41389</v>
      </c>
      <c r="D132" s="195"/>
      <c r="E132" s="195">
        <v>41389</v>
      </c>
      <c r="F132" s="203" t="s">
        <v>876</v>
      </c>
      <c r="G132" s="751" t="s">
        <v>447</v>
      </c>
      <c r="H132" s="7" t="s">
        <v>860</v>
      </c>
      <c r="I132" s="277"/>
      <c r="J132" s="277"/>
      <c r="K132" s="749">
        <v>17000000</v>
      </c>
      <c r="L132" s="750" t="s">
        <v>49</v>
      </c>
      <c r="M132" s="750" t="s">
        <v>24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>x</v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>x</v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>x</v>
      </c>
      <c r="AB132" s="740"/>
      <c r="AC132" s="226" t="e">
        <f>IF(ISNA(VLOOKUP(F132,NXT!$C$18:$C$347,1,0)),x,"")</f>
        <v>#NAME?</v>
      </c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5"/>
        <v>4</v>
      </c>
      <c r="C133" s="195">
        <f t="shared" si="6"/>
        <v>41391</v>
      </c>
      <c r="D133" s="195"/>
      <c r="E133" s="205">
        <v>41391</v>
      </c>
      <c r="F133" s="203" t="s">
        <v>873</v>
      </c>
      <c r="G133" s="751" t="s">
        <v>447</v>
      </c>
      <c r="H133" s="7"/>
      <c r="I133" s="278"/>
      <c r="J133" s="279"/>
      <c r="K133" s="38">
        <v>20000000</v>
      </c>
      <c r="L133" s="750" t="s">
        <v>8</v>
      </c>
      <c r="M133" s="750" t="s">
        <v>24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>x</v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>x</v>
      </c>
      <c r="AB133" s="740"/>
      <c r="AC133" s="226" t="e">
        <f>IF(ISNA(VLOOKUP(F133,NXT!$C$18:$C$347,1,0)),x,"")</f>
        <v>#NAME?</v>
      </c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5"/>
        <v>4</v>
      </c>
      <c r="C134" s="195">
        <f t="shared" si="6"/>
        <v>41391</v>
      </c>
      <c r="D134" s="195"/>
      <c r="E134" s="205">
        <v>41391</v>
      </c>
      <c r="F134" s="203" t="s">
        <v>874</v>
      </c>
      <c r="G134" s="751" t="s">
        <v>447</v>
      </c>
      <c r="H134" s="7"/>
      <c r="I134" s="278"/>
      <c r="J134" s="279"/>
      <c r="K134" s="38">
        <v>20000</v>
      </c>
      <c r="L134" s="750" t="s">
        <v>87</v>
      </c>
      <c r="M134" s="750" t="s">
        <v>24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>x</v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>x</v>
      </c>
      <c r="AB134" s="740"/>
      <c r="AC134" s="226" t="e">
        <f>IF(ISNA(VLOOKUP(F134,NXT!$C$18:$C$347,1,0)),x,"")</f>
        <v>#NAME?</v>
      </c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5"/>
        <v>4</v>
      </c>
      <c r="C135" s="195">
        <f t="shared" si="6"/>
        <v>41391</v>
      </c>
      <c r="D135" s="195"/>
      <c r="E135" s="205">
        <v>41391</v>
      </c>
      <c r="F135" s="203" t="s">
        <v>875</v>
      </c>
      <c r="G135" s="751" t="s">
        <v>447</v>
      </c>
      <c r="H135" s="7"/>
      <c r="I135" s="278"/>
      <c r="J135" s="279"/>
      <c r="K135" s="38">
        <v>15000</v>
      </c>
      <c r="L135" s="750" t="s">
        <v>87</v>
      </c>
      <c r="M135" s="750" t="s">
        <v>24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>x</v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>x</v>
      </c>
      <c r="AB135" s="740"/>
      <c r="AC135" s="226" t="e">
        <f>IF(ISNA(VLOOKUP(F135,NXT!$C$18:$C$347,1,0)),x,"")</f>
        <v>#NAME?</v>
      </c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5"/>
        <v>5</v>
      </c>
      <c r="C136" s="195">
        <f t="shared" si="6"/>
        <v>41397</v>
      </c>
      <c r="D136" s="195"/>
      <c r="E136" s="205">
        <v>41397</v>
      </c>
      <c r="F136" s="203" t="s">
        <v>876</v>
      </c>
      <c r="G136" s="751" t="s">
        <v>447</v>
      </c>
      <c r="H136" s="7" t="s">
        <v>860</v>
      </c>
      <c r="I136" s="278"/>
      <c r="J136" s="279"/>
      <c r="K136" s="38">
        <v>8000000</v>
      </c>
      <c r="L136" s="750" t="s">
        <v>49</v>
      </c>
      <c r="M136" s="750" t="s">
        <v>24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>x</v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>x</v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>x</v>
      </c>
      <c r="AC136" s="226" t="e">
        <f>IF(ISNA(VLOOKUP(F136,NXT!$C$18:$C$347,1,0)),x,"")</f>
        <v>#NAME?</v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5"/>
        <v>5</v>
      </c>
      <c r="C137" s="195">
        <f t="shared" si="6"/>
        <v>41400</v>
      </c>
      <c r="D137" s="195"/>
      <c r="E137" s="205">
        <v>41400</v>
      </c>
      <c r="F137" s="203" t="s">
        <v>876</v>
      </c>
      <c r="G137" s="751" t="s">
        <v>447</v>
      </c>
      <c r="H137" s="7" t="s">
        <v>860</v>
      </c>
      <c r="I137" s="278"/>
      <c r="J137" s="279"/>
      <c r="K137" s="38">
        <v>42000000</v>
      </c>
      <c r="L137" s="750" t="s">
        <v>49</v>
      </c>
      <c r="M137" s="750" t="s">
        <v>24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>x</v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>x</v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>x</v>
      </c>
      <c r="AB137" s="740"/>
      <c r="AC137" s="226" t="e">
        <f>IF(ISNA(VLOOKUP(F137,NXT!$C$18:$C$347,1,0)),x,"")</f>
        <v>#NAME?</v>
      </c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5"/>
        <v>5</v>
      </c>
      <c r="C138" s="195">
        <f t="shared" si="6"/>
        <v>41411</v>
      </c>
      <c r="D138" s="195"/>
      <c r="E138" s="195">
        <v>41411</v>
      </c>
      <c r="F138" s="203" t="s">
        <v>873</v>
      </c>
      <c r="G138" s="751" t="s">
        <v>447</v>
      </c>
      <c r="H138" s="7"/>
      <c r="I138" s="277"/>
      <c r="J138" s="277"/>
      <c r="K138" s="749">
        <v>10000000</v>
      </c>
      <c r="L138" s="750" t="s">
        <v>8</v>
      </c>
      <c r="M138" s="750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>x</v>
      </c>
      <c r="AC138" s="226" t="e">
        <f>IF(ISNA(VLOOKUP(F138,NXT!$C$18:$C$347,1,0)),x,"")</f>
        <v>#NAME?</v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5"/>
        <v>5</v>
      </c>
      <c r="C139" s="195">
        <f t="shared" si="6"/>
        <v>41411</v>
      </c>
      <c r="D139" s="195"/>
      <c r="E139" s="195">
        <v>41411</v>
      </c>
      <c r="F139" s="203" t="s">
        <v>874</v>
      </c>
      <c r="G139" s="751" t="s">
        <v>447</v>
      </c>
      <c r="H139" s="207"/>
      <c r="I139" s="277"/>
      <c r="J139" s="277"/>
      <c r="K139" s="749">
        <v>20000</v>
      </c>
      <c r="L139" s="750" t="s">
        <v>87</v>
      </c>
      <c r="M139" s="750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>x</v>
      </c>
      <c r="AC139" s="226" t="e">
        <f>IF(ISNA(VLOOKUP(F139,NXT!$C$18:$C$347,1,0)),x,"")</f>
        <v>#NAME?</v>
      </c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5"/>
        <v>5</v>
      </c>
      <c r="C140" s="195">
        <f t="shared" si="6"/>
        <v>41411</v>
      </c>
      <c r="D140" s="195"/>
      <c r="E140" s="195">
        <v>41411</v>
      </c>
      <c r="F140" s="203" t="s">
        <v>876</v>
      </c>
      <c r="G140" s="751" t="s">
        <v>447</v>
      </c>
      <c r="H140" s="7" t="s">
        <v>863</v>
      </c>
      <c r="I140" s="278"/>
      <c r="J140" s="279"/>
      <c r="K140" s="38">
        <v>17500000</v>
      </c>
      <c r="L140" s="750" t="s">
        <v>49</v>
      </c>
      <c r="M140" s="750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>x</v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>x</v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5"/>
        <v>5</v>
      </c>
      <c r="C141" s="195">
        <f t="shared" si="6"/>
        <v>41411</v>
      </c>
      <c r="D141" s="195"/>
      <c r="E141" s="195">
        <v>41411</v>
      </c>
      <c r="F141" s="203" t="s">
        <v>879</v>
      </c>
      <c r="G141" s="751" t="s">
        <v>447</v>
      </c>
      <c r="H141" s="7"/>
      <c r="I141" s="279"/>
      <c r="J141" s="277"/>
      <c r="K141" s="749">
        <v>15000</v>
      </c>
      <c r="L141" s="750" t="s">
        <v>87</v>
      </c>
      <c r="M141" s="750" t="s">
        <v>24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/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>x</v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>x</v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5"/>
        <v>5</v>
      </c>
      <c r="C142" s="195">
        <f t="shared" si="6"/>
        <v>41425</v>
      </c>
      <c r="D142" s="195"/>
      <c r="E142" s="205">
        <v>41425</v>
      </c>
      <c r="F142" s="203" t="s">
        <v>876</v>
      </c>
      <c r="G142" s="751" t="s">
        <v>447</v>
      </c>
      <c r="H142" s="7" t="s">
        <v>863</v>
      </c>
      <c r="I142" s="277"/>
      <c r="J142" s="279"/>
      <c r="K142" s="749">
        <v>68000000</v>
      </c>
      <c r="L142" s="750" t="s">
        <v>49</v>
      </c>
      <c r="M142" s="750" t="s">
        <v>24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>x</v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>x</v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>x</v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5"/>
        <v>6</v>
      </c>
      <c r="C143" s="195">
        <f t="shared" si="6"/>
        <v>41447</v>
      </c>
      <c r="D143" s="195"/>
      <c r="E143" s="205">
        <v>41447</v>
      </c>
      <c r="F143" s="203" t="s">
        <v>873</v>
      </c>
      <c r="G143" s="751" t="s">
        <v>447</v>
      </c>
      <c r="H143" s="7"/>
      <c r="I143" s="277"/>
      <c r="J143" s="279"/>
      <c r="K143" s="749">
        <v>20000000</v>
      </c>
      <c r="L143" s="750" t="s">
        <v>8</v>
      </c>
      <c r="M143" s="750" t="s">
        <v>24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>x</v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>x</v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5"/>
        <v>6</v>
      </c>
      <c r="C144" s="195">
        <f t="shared" si="6"/>
        <v>41447</v>
      </c>
      <c r="D144" s="195"/>
      <c r="E144" s="205">
        <v>41447</v>
      </c>
      <c r="F144" s="203" t="s">
        <v>874</v>
      </c>
      <c r="G144" s="751" t="s">
        <v>447</v>
      </c>
      <c r="H144" s="7"/>
      <c r="I144" s="277"/>
      <c r="J144" s="279"/>
      <c r="K144" s="749">
        <v>20000</v>
      </c>
      <c r="L144" s="750" t="s">
        <v>87</v>
      </c>
      <c r="M144" s="750" t="s">
        <v>24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>x</v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>x</v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5"/>
        <v>6</v>
      </c>
      <c r="C145" s="195">
        <f t="shared" si="6"/>
        <v>41451</v>
      </c>
      <c r="D145" s="195"/>
      <c r="E145" s="205">
        <v>41451</v>
      </c>
      <c r="F145" s="203" t="s">
        <v>876</v>
      </c>
      <c r="G145" s="751" t="s">
        <v>447</v>
      </c>
      <c r="H145" s="7" t="s">
        <v>863</v>
      </c>
      <c r="I145" s="278"/>
      <c r="J145" s="279"/>
      <c r="K145" s="38">
        <v>22000000</v>
      </c>
      <c r="L145" s="750" t="s">
        <v>49</v>
      </c>
      <c r="M145" s="750" t="s">
        <v>24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>x</v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>x</v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>x</v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5"/>
        <v>6</v>
      </c>
      <c r="C146" s="195">
        <f t="shared" si="6"/>
        <v>41451</v>
      </c>
      <c r="D146" s="195"/>
      <c r="E146" s="205">
        <v>41451</v>
      </c>
      <c r="F146" s="203" t="s">
        <v>873</v>
      </c>
      <c r="G146" s="751" t="s">
        <v>447</v>
      </c>
      <c r="H146" s="7"/>
      <c r="I146" s="278"/>
      <c r="J146" s="279"/>
      <c r="K146" s="38">
        <v>20000000</v>
      </c>
      <c r="L146" s="750" t="s">
        <v>8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>x</v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5"/>
        <v>7</v>
      </c>
      <c r="C147" s="195">
        <f t="shared" si="6"/>
        <v>41481</v>
      </c>
      <c r="D147" s="195"/>
      <c r="E147" s="205">
        <v>41481</v>
      </c>
      <c r="F147" s="203" t="s">
        <v>876</v>
      </c>
      <c r="G147" s="751" t="s">
        <v>447</v>
      </c>
      <c r="H147" s="7" t="s">
        <v>863</v>
      </c>
      <c r="I147" s="278"/>
      <c r="J147" s="279"/>
      <c r="K147" s="38">
        <v>31000000</v>
      </c>
      <c r="L147" s="750" t="s">
        <v>49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>x</v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>x</v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5"/>
        <v>7</v>
      </c>
      <c r="C148" s="195">
        <f t="shared" si="6"/>
        <v>41485</v>
      </c>
      <c r="D148" s="195"/>
      <c r="E148" s="205">
        <v>41485</v>
      </c>
      <c r="F148" s="203" t="s">
        <v>873</v>
      </c>
      <c r="G148" s="751" t="s">
        <v>447</v>
      </c>
      <c r="H148" s="7"/>
      <c r="I148" s="277"/>
      <c r="J148" s="279"/>
      <c r="K148" s="749">
        <v>20000000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>x</v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5"/>
        <v>8</v>
      </c>
      <c r="C149" s="195">
        <f t="shared" si="6"/>
        <v>41493</v>
      </c>
      <c r="D149" s="195"/>
      <c r="E149" s="205">
        <v>41493</v>
      </c>
      <c r="F149" s="203" t="s">
        <v>876</v>
      </c>
      <c r="G149" s="751" t="s">
        <v>447</v>
      </c>
      <c r="H149" s="7" t="s">
        <v>863</v>
      </c>
      <c r="I149" s="277"/>
      <c r="J149" s="279"/>
      <c r="K149" s="749">
        <v>39000000</v>
      </c>
      <c r="L149" s="750" t="s">
        <v>49</v>
      </c>
      <c r="M149" s="750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>x</v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>x</v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5"/>
        <v>8</v>
      </c>
      <c r="C150" s="195">
        <f t="shared" si="6"/>
        <v>41502</v>
      </c>
      <c r="D150" s="195"/>
      <c r="E150" s="205">
        <v>41502</v>
      </c>
      <c r="F150" s="203" t="s">
        <v>876</v>
      </c>
      <c r="G150" s="751" t="s">
        <v>447</v>
      </c>
      <c r="H150" s="7" t="s">
        <v>863</v>
      </c>
      <c r="I150" s="277"/>
      <c r="J150" s="279"/>
      <c r="K150" s="38">
        <v>35600000</v>
      </c>
      <c r="L150" s="750" t="s">
        <v>49</v>
      </c>
      <c r="M150" s="750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>x</v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>x</v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5"/>
        <v>8</v>
      </c>
      <c r="C151" s="195">
        <f t="shared" si="6"/>
        <v>41502</v>
      </c>
      <c r="D151" s="195"/>
      <c r="E151" s="205">
        <v>41502</v>
      </c>
      <c r="F151" s="203" t="s">
        <v>873</v>
      </c>
      <c r="G151" s="751" t="s">
        <v>447</v>
      </c>
      <c r="H151" s="7"/>
      <c r="I151" s="277"/>
      <c r="J151" s="279"/>
      <c r="K151" s="749">
        <v>15500000</v>
      </c>
      <c r="L151" s="750" t="s">
        <v>8</v>
      </c>
      <c r="M151" s="750" t="s">
        <v>24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>x</v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7">IF(C152&lt;&gt;"",MONTH(C152),"")</f>
        <v>8</v>
      </c>
      <c r="C152" s="195">
        <f t="shared" si="6"/>
        <v>41502</v>
      </c>
      <c r="D152" s="195"/>
      <c r="E152" s="205">
        <v>41502</v>
      </c>
      <c r="F152" s="203" t="s">
        <v>874</v>
      </c>
      <c r="G152" s="751" t="s">
        <v>447</v>
      </c>
      <c r="H152" s="7"/>
      <c r="I152" s="277"/>
      <c r="J152" s="279"/>
      <c r="K152" s="749">
        <v>15000</v>
      </c>
      <c r="L152" s="750" t="s">
        <v>87</v>
      </c>
      <c r="M152" s="750" t="s">
        <v>24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>x</v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7"/>
        <v>8</v>
      </c>
      <c r="C153" s="195">
        <f t="shared" ref="C153:C172" si="8">E153</f>
        <v>41512</v>
      </c>
      <c r="D153" s="195"/>
      <c r="E153" s="205">
        <v>41512</v>
      </c>
      <c r="F153" s="203" t="s">
        <v>876</v>
      </c>
      <c r="G153" s="751" t="s">
        <v>447</v>
      </c>
      <c r="H153" s="7" t="s">
        <v>863</v>
      </c>
      <c r="I153" s="277"/>
      <c r="J153" s="279"/>
      <c r="K153" s="38">
        <v>75500000</v>
      </c>
      <c r="L153" s="750" t="s">
        <v>49</v>
      </c>
      <c r="M153" s="750" t="s">
        <v>24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>x</v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>x</v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C153" s="226" t="e">
        <f>IF(ISNA(VLOOKUP(F153,NXT!$C$18:$C$347,1,0)),x,"")</f>
        <v>#NAME?</v>
      </c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7"/>
        <v>8</v>
      </c>
      <c r="C154" s="195">
        <f t="shared" si="8"/>
        <v>41517</v>
      </c>
      <c r="D154" s="195"/>
      <c r="E154" s="205">
        <v>41517</v>
      </c>
      <c r="F154" s="203" t="s">
        <v>876</v>
      </c>
      <c r="G154" s="751" t="s">
        <v>447</v>
      </c>
      <c r="H154" s="7" t="s">
        <v>863</v>
      </c>
      <c r="I154" s="278"/>
      <c r="J154" s="279"/>
      <c r="K154" s="38">
        <v>16700000</v>
      </c>
      <c r="L154" s="750" t="s">
        <v>49</v>
      </c>
      <c r="M154" s="750" t="s">
        <v>24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>x</v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>x</v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C154" s="226" t="e">
        <f>IF(ISNA(VLOOKUP(F154,NXT!$C$18:$C$347,1,0)),x,"")</f>
        <v>#NAME?</v>
      </c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7"/>
        <v>9</v>
      </c>
      <c r="C155" s="195">
        <f t="shared" si="8"/>
        <v>41528</v>
      </c>
      <c r="D155" s="195"/>
      <c r="E155" s="205">
        <v>41528</v>
      </c>
      <c r="F155" s="203" t="s">
        <v>876</v>
      </c>
      <c r="G155" s="751" t="s">
        <v>447</v>
      </c>
      <c r="H155" s="7" t="s">
        <v>863</v>
      </c>
      <c r="I155" s="278"/>
      <c r="J155" s="279"/>
      <c r="K155" s="38">
        <v>28800000</v>
      </c>
      <c r="L155" s="750" t="s">
        <v>49</v>
      </c>
      <c r="M155" s="750" t="s">
        <v>24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>x</v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>x</v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C155" s="226" t="e">
        <f>IF(ISNA(VLOOKUP(F155,NXT!$C$18:$C$347,1,0)),x,"")</f>
        <v>#NAME?</v>
      </c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7"/>
        <v>9</v>
      </c>
      <c r="C156" s="195">
        <f t="shared" si="8"/>
        <v>41535</v>
      </c>
      <c r="D156" s="195"/>
      <c r="E156" s="205">
        <v>41535</v>
      </c>
      <c r="F156" s="203" t="s">
        <v>876</v>
      </c>
      <c r="G156" s="751" t="s">
        <v>447</v>
      </c>
      <c r="H156" s="7" t="s">
        <v>863</v>
      </c>
      <c r="I156" s="277"/>
      <c r="J156" s="279"/>
      <c r="K156" s="749">
        <v>21500000</v>
      </c>
      <c r="L156" s="750" t="s">
        <v>49</v>
      </c>
      <c r="M156" s="750" t="s">
        <v>24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>x</v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>x</v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7"/>
        <v>9</v>
      </c>
      <c r="C157" s="195">
        <f t="shared" si="8"/>
        <v>41537</v>
      </c>
      <c r="D157" s="195"/>
      <c r="E157" s="205">
        <v>41537</v>
      </c>
      <c r="F157" s="203" t="s">
        <v>876</v>
      </c>
      <c r="G157" s="751" t="s">
        <v>447</v>
      </c>
      <c r="H157" s="7" t="s">
        <v>863</v>
      </c>
      <c r="I157" s="277"/>
      <c r="J157" s="279"/>
      <c r="K157" s="749">
        <v>26000000</v>
      </c>
      <c r="L157" s="750" t="s">
        <v>49</v>
      </c>
      <c r="M157" s="750" t="s">
        <v>24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>x</v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>x</v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7"/>
        <v>9</v>
      </c>
      <c r="C158" s="195">
        <f t="shared" si="8"/>
        <v>41542</v>
      </c>
      <c r="D158" s="195"/>
      <c r="E158" s="205">
        <v>41542</v>
      </c>
      <c r="F158" s="203" t="s">
        <v>876</v>
      </c>
      <c r="G158" s="751" t="s">
        <v>447</v>
      </c>
      <c r="H158" s="7" t="s">
        <v>863</v>
      </c>
      <c r="I158" s="278"/>
      <c r="J158" s="279"/>
      <c r="K158" s="749">
        <v>12900000</v>
      </c>
      <c r="L158" s="750" t="s">
        <v>49</v>
      </c>
      <c r="M158" s="750" t="s">
        <v>24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>x</v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>x</v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>
        <f>IF(B159&lt;&gt;"",IF(AND(B159&gt;=_TM1,B159&lt;=_TM2,OR(TH!L159="1111",TH!M159="1111")),TH!D159,""),"")</f>
        <v>0</v>
      </c>
      <c r="B159" s="36">
        <f t="shared" si="7"/>
        <v>10</v>
      </c>
      <c r="C159" s="195">
        <f t="shared" si="8"/>
        <v>41552</v>
      </c>
      <c r="D159" s="195"/>
      <c r="E159" s="205">
        <v>41552</v>
      </c>
      <c r="F159" s="203" t="s">
        <v>876</v>
      </c>
      <c r="G159" s="751" t="s">
        <v>447</v>
      </c>
      <c r="H159" s="7" t="s">
        <v>863</v>
      </c>
      <c r="I159" s="278"/>
      <c r="J159" s="279"/>
      <c r="K159" s="749">
        <v>14800000</v>
      </c>
      <c r="L159" s="750" t="s">
        <v>49</v>
      </c>
      <c r="M159" s="750" t="s">
        <v>24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>x</v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C159" s="226" t="e">
        <f>IF(ISNA(VLOOKUP(F159,NXT!$C$18:$C$347,1,0)),x,"")</f>
        <v>#NAME?</v>
      </c>
      <c r="AD159" s="740"/>
    </row>
    <row r="160" spans="1:30" s="226" customFormat="1" ht="15.75" customHeight="1">
      <c r="A160" s="219">
        <f>IF(B160&lt;&gt;"",IF(AND(B160&gt;=_TM1,B160&lt;=_TM2,OR(TH!L160="1111",TH!M160="1111")),TH!D160,""),"")</f>
        <v>0</v>
      </c>
      <c r="B160" s="36">
        <f t="shared" si="7"/>
        <v>10</v>
      </c>
      <c r="C160" s="195">
        <f t="shared" si="8"/>
        <v>41554</v>
      </c>
      <c r="D160" s="195"/>
      <c r="E160" s="205">
        <v>41554</v>
      </c>
      <c r="F160" s="203" t="s">
        <v>876</v>
      </c>
      <c r="G160" s="751" t="s">
        <v>447</v>
      </c>
      <c r="H160" s="7" t="s">
        <v>863</v>
      </c>
      <c r="I160" s="278"/>
      <c r="J160" s="279"/>
      <c r="K160" s="38">
        <v>33700000</v>
      </c>
      <c r="L160" s="750" t="s">
        <v>49</v>
      </c>
      <c r="M160" s="750" t="s">
        <v>24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>x</v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C160" s="226" t="e">
        <f>IF(ISNA(VLOOKUP(F160,NXT!$C$18:$C$347,1,0)),x,"")</f>
        <v>#NAME?</v>
      </c>
      <c r="AD160" s="740"/>
    </row>
    <row r="161" spans="1:30" s="226" customFormat="1" ht="15.75" customHeight="1">
      <c r="A161" s="219">
        <f>IF(B161&lt;&gt;"",IF(AND(B161&gt;=_TM1,B161&lt;=_TM2,OR(TH!L161="1111",TH!M161="1111")),TH!D161,""),"")</f>
        <v>0</v>
      </c>
      <c r="B161" s="36">
        <f t="shared" si="7"/>
        <v>10</v>
      </c>
      <c r="C161" s="195">
        <f t="shared" si="8"/>
        <v>41556</v>
      </c>
      <c r="D161" s="195"/>
      <c r="E161" s="205">
        <v>41556</v>
      </c>
      <c r="F161" s="203" t="s">
        <v>876</v>
      </c>
      <c r="G161" s="751" t="s">
        <v>447</v>
      </c>
      <c r="H161" s="7" t="s">
        <v>863</v>
      </c>
      <c r="I161" s="278"/>
      <c r="J161" s="279"/>
      <c r="K161" s="38">
        <v>18500000</v>
      </c>
      <c r="L161" s="750" t="s">
        <v>49</v>
      </c>
      <c r="M161" s="750" t="s">
        <v>24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>x</v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C161" s="226" t="e">
        <f>IF(ISNA(VLOOKUP(F161,NXT!$C$18:$C$347,1,0)),x,"")</f>
        <v>#NAME?</v>
      </c>
      <c r="AD161" s="740"/>
    </row>
    <row r="162" spans="1:30" s="226" customFormat="1" ht="15.75" customHeight="1">
      <c r="A162" s="219">
        <f>IF(B162&lt;&gt;"",IF(AND(B162&gt;=_TM1,B162&lt;=_TM2,OR(TH!L162="1111",TH!M162="1111")),TH!D162,""),"")</f>
        <v>0</v>
      </c>
      <c r="B162" s="36">
        <f t="shared" si="7"/>
        <v>10</v>
      </c>
      <c r="C162" s="195">
        <f t="shared" si="8"/>
        <v>41562</v>
      </c>
      <c r="D162" s="195"/>
      <c r="E162" s="205">
        <v>41562</v>
      </c>
      <c r="F162" s="203" t="s">
        <v>876</v>
      </c>
      <c r="G162" s="751" t="s">
        <v>447</v>
      </c>
      <c r="H162" s="7" t="s">
        <v>863</v>
      </c>
      <c r="I162" s="277"/>
      <c r="J162" s="279"/>
      <c r="K162" s="749">
        <v>30800000</v>
      </c>
      <c r="L162" s="750" t="s">
        <v>49</v>
      </c>
      <c r="M162" s="750" t="s">
        <v>24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>x</v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C162" s="226" t="e">
        <f>IF(ISNA(VLOOKUP(F162,NXT!$C$18:$C$347,1,0)),x,"")</f>
        <v>#NAME?</v>
      </c>
      <c r="AD162" s="740"/>
    </row>
    <row r="163" spans="1:30" s="226" customFormat="1" ht="15.75" customHeight="1">
      <c r="A163" s="219">
        <f>IF(B163&lt;&gt;"",IF(AND(B163&gt;=_TM1,B163&lt;=_TM2,OR(TH!L163="1111",TH!M163="1111")),TH!D163,""),"")</f>
        <v>0</v>
      </c>
      <c r="B163" s="36">
        <f t="shared" si="7"/>
        <v>10</v>
      </c>
      <c r="C163" s="195">
        <f t="shared" si="8"/>
        <v>41576</v>
      </c>
      <c r="D163" s="195"/>
      <c r="E163" s="205">
        <v>41576</v>
      </c>
      <c r="F163" s="203" t="s">
        <v>876</v>
      </c>
      <c r="G163" s="751" t="s">
        <v>447</v>
      </c>
      <c r="H163" s="7" t="s">
        <v>863</v>
      </c>
      <c r="I163" s="279"/>
      <c r="J163" s="279"/>
      <c r="K163" s="38">
        <v>45200000</v>
      </c>
      <c r="L163" s="750" t="s">
        <v>49</v>
      </c>
      <c r="M163" s="750" t="s">
        <v>24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>x</v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e">
        <f>IF(ISNA(VLOOKUP(F163,NXT!$C$18:$C$347,1,0)),x,"")</f>
        <v>#NAME?</v>
      </c>
      <c r="AD163" s="740"/>
    </row>
    <row r="164" spans="1:30" s="740" customFormat="1" ht="15.75" customHeight="1">
      <c r="A164" s="219">
        <f>IF(B164&lt;&gt;"",IF(AND(B164&gt;=_TM1,B164&lt;=_TM2,OR(TH!L164="1111",TH!M164="1111")),TH!D164,""),"")</f>
        <v>0</v>
      </c>
      <c r="B164" s="36">
        <f t="shared" si="7"/>
        <v>11</v>
      </c>
      <c r="C164" s="195">
        <f t="shared" si="8"/>
        <v>41580</v>
      </c>
      <c r="D164" s="195"/>
      <c r="E164" s="205">
        <v>41580</v>
      </c>
      <c r="F164" s="203" t="s">
        <v>876</v>
      </c>
      <c r="G164" s="751" t="s">
        <v>447</v>
      </c>
      <c r="H164" s="7" t="s">
        <v>863</v>
      </c>
      <c r="I164" s="277"/>
      <c r="J164" s="277"/>
      <c r="K164" s="749">
        <v>49000000</v>
      </c>
      <c r="L164" s="750" t="s">
        <v>49</v>
      </c>
      <c r="M164" s="750" t="s">
        <v>24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>x</v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 t="e">
        <f>IF(ISNA(VLOOKUP(F164,NXT!$C$18:$C$347,1,0)),x,"")</f>
        <v>#NAME?</v>
      </c>
    </row>
    <row r="165" spans="1:30" s="740" customFormat="1" ht="15.75" customHeight="1">
      <c r="A165" s="219">
        <f>IF(B165&lt;&gt;"",IF(AND(B165&gt;=_TM1,B165&lt;=_TM2,OR(TH!L165="1111",TH!M165="1111")),TH!D165,""),"")</f>
        <v>0</v>
      </c>
      <c r="B165" s="36">
        <f t="shared" si="7"/>
        <v>11</v>
      </c>
      <c r="C165" s="195">
        <f t="shared" si="8"/>
        <v>41583</v>
      </c>
      <c r="D165" s="195"/>
      <c r="E165" s="205">
        <v>41583</v>
      </c>
      <c r="F165" s="203" t="s">
        <v>876</v>
      </c>
      <c r="G165" s="751" t="s">
        <v>447</v>
      </c>
      <c r="H165" s="7" t="s">
        <v>863</v>
      </c>
      <c r="I165" s="277"/>
      <c r="J165" s="277"/>
      <c r="K165" s="38">
        <v>27500000</v>
      </c>
      <c r="L165" s="750" t="s">
        <v>49</v>
      </c>
      <c r="M165" s="750" t="s">
        <v>24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>x</v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 t="e">
        <f>IF(ISNA(VLOOKUP(F165,NXT!$C$18:$C$347,1,0)),x,"")</f>
        <v>#NAME?</v>
      </c>
    </row>
    <row r="166" spans="1:30" s="740" customFormat="1" ht="15.75" customHeight="1">
      <c r="A166" s="219">
        <f>IF(B166&lt;&gt;"",IF(AND(B166&gt;=_TM1,B166&lt;=_TM2,OR(TH!L166="1111",TH!M166="1111")),TH!D166,""),"")</f>
        <v>0</v>
      </c>
      <c r="B166" s="36">
        <f t="shared" si="7"/>
        <v>11</v>
      </c>
      <c r="C166" s="195">
        <f t="shared" si="8"/>
        <v>41586</v>
      </c>
      <c r="D166" s="195"/>
      <c r="E166" s="205">
        <v>41586</v>
      </c>
      <c r="F166" s="203" t="s">
        <v>876</v>
      </c>
      <c r="G166" s="751" t="s">
        <v>447</v>
      </c>
      <c r="H166" s="7" t="s">
        <v>863</v>
      </c>
      <c r="I166" s="278"/>
      <c r="J166" s="279"/>
      <c r="K166" s="38">
        <v>58400000</v>
      </c>
      <c r="L166" s="750" t="s">
        <v>49</v>
      </c>
      <c r="M166" s="750" t="s">
        <v>24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>x</v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 t="e">
        <f>IF(ISNA(VLOOKUP(F166,NXT!$C$18:$C$347,1,0)),x,"")</f>
        <v>#NAME?</v>
      </c>
    </row>
    <row r="167" spans="1:30" s="740" customFormat="1" ht="15.75" customHeight="1">
      <c r="A167" s="219">
        <f>IF(B167&lt;&gt;"",IF(AND(B167&gt;=_TM1,B167&lt;=_TM2,OR(TH!L167="1111",TH!M167="1111")),TH!D167,""),"")</f>
        <v>0</v>
      </c>
      <c r="B167" s="36">
        <f t="shared" si="7"/>
        <v>11</v>
      </c>
      <c r="C167" s="195">
        <f t="shared" si="8"/>
        <v>41598</v>
      </c>
      <c r="D167" s="195"/>
      <c r="E167" s="205">
        <v>41598</v>
      </c>
      <c r="F167" s="203" t="s">
        <v>876</v>
      </c>
      <c r="G167" s="751" t="s">
        <v>447</v>
      </c>
      <c r="H167" s="7" t="s">
        <v>863</v>
      </c>
      <c r="I167" s="278"/>
      <c r="J167" s="279"/>
      <c r="K167" s="38">
        <v>14200000</v>
      </c>
      <c r="L167" s="750" t="s">
        <v>49</v>
      </c>
      <c r="M167" s="750" t="s">
        <v>24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>x</v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 t="e">
        <f>IF(ISNA(VLOOKUP(F167,NXT!$C$18:$C$347,1,0)),x,"")</f>
        <v>#NAME?</v>
      </c>
    </row>
    <row r="168" spans="1:30" s="740" customFormat="1" ht="15.75" customHeight="1">
      <c r="A168" s="219">
        <f>IF(B168&lt;&gt;"",IF(AND(B168&gt;=_TM1,B168&lt;=_TM2,OR(TH!L168="1111",TH!M168="1111")),TH!D168,""),"")</f>
        <v>0</v>
      </c>
      <c r="B168" s="36">
        <f t="shared" si="7"/>
        <v>11</v>
      </c>
      <c r="C168" s="195">
        <f t="shared" si="8"/>
        <v>41607</v>
      </c>
      <c r="D168" s="195"/>
      <c r="E168" s="205">
        <v>41607</v>
      </c>
      <c r="F168" s="203" t="s">
        <v>876</v>
      </c>
      <c r="G168" s="751" t="s">
        <v>447</v>
      </c>
      <c r="H168" s="7" t="s">
        <v>863</v>
      </c>
      <c r="I168" s="278"/>
      <c r="J168" s="279"/>
      <c r="K168" s="38">
        <v>39000000</v>
      </c>
      <c r="L168" s="750" t="s">
        <v>49</v>
      </c>
      <c r="M168" s="750" t="s">
        <v>24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>x</v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e">
        <f>IF(ISNA(VLOOKUP(F168,NXT!$C$18:$C$347,1,0)),x,"")</f>
        <v>#NAME?</v>
      </c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7"/>
        <v>12</v>
      </c>
      <c r="C169" s="195">
        <f t="shared" si="8"/>
        <v>41618</v>
      </c>
      <c r="D169" s="195"/>
      <c r="E169" s="205">
        <v>41618</v>
      </c>
      <c r="F169" s="203" t="s">
        <v>879</v>
      </c>
      <c r="G169" s="751" t="s">
        <v>447</v>
      </c>
      <c r="H169" s="7" t="s">
        <v>863</v>
      </c>
      <c r="I169" s="278"/>
      <c r="J169" s="279"/>
      <c r="K169" s="38">
        <v>45000</v>
      </c>
      <c r="L169" s="750" t="s">
        <v>87</v>
      </c>
      <c r="M169" s="750" t="s">
        <v>24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 t="e">
        <f>IF(ISNA(VLOOKUP(F169,NXT!$C$18:$C$347,1,0)),x,"")</f>
        <v>#NAME?</v>
      </c>
    </row>
    <row r="170" spans="1:30" s="226" customFormat="1" ht="15.75" customHeight="1">
      <c r="A170" s="219">
        <f>IF(B170&lt;&gt;"",IF(AND(B170&gt;=_TM1,B170&lt;=_TM2,OR(TH!L170="1111",TH!M170="1111")),TH!D170,""),"")</f>
        <v>0</v>
      </c>
      <c r="B170" s="36">
        <f t="shared" si="7"/>
        <v>12</v>
      </c>
      <c r="C170" s="195">
        <f t="shared" si="8"/>
        <v>41618</v>
      </c>
      <c r="D170" s="195"/>
      <c r="E170" s="205">
        <v>41618</v>
      </c>
      <c r="F170" s="203" t="s">
        <v>876</v>
      </c>
      <c r="G170" s="751" t="s">
        <v>447</v>
      </c>
      <c r="H170" s="7" t="s">
        <v>863</v>
      </c>
      <c r="I170" s="277"/>
      <c r="J170" s="277"/>
      <c r="K170" s="749">
        <v>65800000</v>
      </c>
      <c r="L170" s="750" t="s">
        <v>49</v>
      </c>
      <c r="M170" s="750" t="s">
        <v>24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>x</v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C170" s="226" t="e">
        <f>IF(ISNA(VLOOKUP(F170,NXT!$C$18:$C$347,1,0)),x,"")</f>
        <v>#NAME?</v>
      </c>
      <c r="AD170" s="740"/>
    </row>
    <row r="171" spans="1:30" s="226" customFormat="1" ht="15.75" customHeight="1">
      <c r="A171" s="219">
        <f>IF(B171&lt;&gt;"",IF(AND(B171&gt;=_TM1,B171&lt;=_TM2,OR(TH!L171="1111",TH!M171="1111")),TH!D171,""),"")</f>
        <v>0</v>
      </c>
      <c r="B171" s="36">
        <f t="shared" si="7"/>
        <v>12</v>
      </c>
      <c r="C171" s="195">
        <f t="shared" si="8"/>
        <v>41625</v>
      </c>
      <c r="D171" s="195"/>
      <c r="E171" s="195">
        <v>41625</v>
      </c>
      <c r="F171" s="203" t="s">
        <v>876</v>
      </c>
      <c r="G171" s="751" t="s">
        <v>447</v>
      </c>
      <c r="H171" s="7" t="s">
        <v>863</v>
      </c>
      <c r="I171" s="275"/>
      <c r="J171" s="275"/>
      <c r="K171" s="934">
        <v>42000000</v>
      </c>
      <c r="L171" s="750" t="s">
        <v>49</v>
      </c>
      <c r="M171" s="750" t="s">
        <v>24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>x</v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C171" s="226" t="e">
        <f>IF(ISNA(VLOOKUP(F171,NXT!$C$18:$C$347,1,0)),x,"")</f>
        <v>#NAME?</v>
      </c>
      <c r="AD171" s="740"/>
    </row>
    <row r="172" spans="1:30" s="226" customFormat="1" ht="15.75" customHeight="1">
      <c r="A172" s="219">
        <f>IF(B172&lt;&gt;"",IF(AND(B172&gt;=_TM1,B172&lt;=_TM2,OR(TH!L172="1111",TH!M172="1111")),TH!D172,""),"")</f>
        <v>0</v>
      </c>
      <c r="B172" s="36">
        <f t="shared" si="7"/>
        <v>12</v>
      </c>
      <c r="C172" s="195">
        <f t="shared" si="8"/>
        <v>41639</v>
      </c>
      <c r="D172" s="195"/>
      <c r="E172" s="205">
        <v>41639</v>
      </c>
      <c r="F172" s="203" t="s">
        <v>876</v>
      </c>
      <c r="G172" s="751" t="s">
        <v>447</v>
      </c>
      <c r="H172" s="7" t="s">
        <v>863</v>
      </c>
      <c r="I172" s="278"/>
      <c r="J172" s="279"/>
      <c r="K172" s="38">
        <v>32900000</v>
      </c>
      <c r="L172" s="750" t="s">
        <v>49</v>
      </c>
      <c r="M172" s="750" t="s">
        <v>24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>x</v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C172" s="226" t="e">
        <f>IF(ISNA(VLOOKUP(F172,NXT!$C$18:$C$347,1,0)),x,"")</f>
        <v>#NAME?</v>
      </c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 t="str">
        <f t="shared" si="7"/>
        <v/>
      </c>
      <c r="C173" s="37"/>
      <c r="D173" s="195"/>
      <c r="E173" s="37"/>
      <c r="F173" s="40"/>
      <c r="G173" s="627"/>
      <c r="H173" s="45"/>
      <c r="I173" s="277"/>
      <c r="J173" s="277"/>
      <c r="K173" s="749"/>
      <c r="L173" s="39"/>
      <c r="M173" s="750"/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C173" s="226" t="e">
        <f>IF(ISNA(VLOOKUP(F173,NXT!$C$18:$C$347,1,0)),x,"")</f>
        <v>#NAME?</v>
      </c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 t="str">
        <f t="shared" si="7"/>
        <v/>
      </c>
      <c r="C174" s="37"/>
      <c r="D174" s="195"/>
      <c r="E174" s="37"/>
      <c r="F174" s="40"/>
      <c r="G174" s="627"/>
      <c r="H174" s="45"/>
      <c r="I174" s="277"/>
      <c r="J174" s="277"/>
      <c r="K174" s="749"/>
      <c r="L174" s="39"/>
      <c r="M174" s="750"/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C174" s="226" t="e">
        <f>IF(ISNA(VLOOKUP(F174,NXT!$C$18:$C$347,1,0)),x,"")</f>
        <v>#NAME?</v>
      </c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 t="str">
        <f t="shared" si="7"/>
        <v/>
      </c>
      <c r="C175" s="37"/>
      <c r="D175" s="195"/>
      <c r="E175" s="37"/>
      <c r="F175" s="40"/>
      <c r="G175" s="627"/>
      <c r="H175" s="45"/>
      <c r="I175" s="277"/>
      <c r="J175" s="277"/>
      <c r="K175" s="38"/>
      <c r="L175" s="39"/>
      <c r="M175" s="750"/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C175" s="226" t="e">
        <f>IF(ISNA(VLOOKUP(F175,NXT!$C$18:$C$347,1,0)),x,"")</f>
        <v>#NAME?</v>
      </c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 t="str">
        <f t="shared" si="7"/>
        <v/>
      </c>
      <c r="C176" s="37"/>
      <c r="D176" s="195"/>
      <c r="E176" s="37"/>
      <c r="F176" s="40"/>
      <c r="G176" s="627"/>
      <c r="H176" s="45"/>
      <c r="I176" s="277"/>
      <c r="J176" s="277"/>
      <c r="K176" s="749"/>
      <c r="L176" s="39"/>
      <c r="M176" s="750"/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  <c r="AC176" s="226" t="e">
        <f>IF(ISNA(VLOOKUP(F176,NXT!$C$18:$C$347,1,0)),x,"")</f>
        <v>#NAME?</v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 t="str">
        <f t="shared" si="7"/>
        <v/>
      </c>
      <c r="C177" s="37"/>
      <c r="D177" s="195"/>
      <c r="E177" s="37"/>
      <c r="F177" s="40"/>
      <c r="G177" s="627"/>
      <c r="H177" s="45"/>
      <c r="I177" s="277"/>
      <c r="J177" s="277"/>
      <c r="K177" s="38"/>
      <c r="L177" s="39"/>
      <c r="M177" s="750"/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  <c r="AB177" s="740"/>
      <c r="AC177" s="226" t="e">
        <f>IF(ISNA(VLOOKUP(F177,NXT!$C$18:$C$347,1,0)),x,"")</f>
        <v>#NAME?</v>
      </c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 t="str">
        <f t="shared" si="7"/>
        <v/>
      </c>
      <c r="C178" s="37"/>
      <c r="D178" s="195"/>
      <c r="E178" s="37"/>
      <c r="F178" s="203"/>
      <c r="G178" s="627"/>
      <c r="H178" s="7"/>
      <c r="I178" s="277"/>
      <c r="J178" s="277"/>
      <c r="K178" s="749"/>
      <c r="L178" s="39"/>
      <c r="M178" s="750"/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  <c r="AB178" s="740"/>
      <c r="AC178" s="226" t="e">
        <f>IF(ISNA(VLOOKUP(F178,NXT!$C$18:$C$347,1,0)),x,"")</f>
        <v>#NAME?</v>
      </c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 t="str">
        <f t="shared" si="7"/>
        <v/>
      </c>
      <c r="C179" s="37"/>
      <c r="D179" s="195"/>
      <c r="E179" s="37"/>
      <c r="F179" s="203"/>
      <c r="G179" s="627"/>
      <c r="H179" s="7"/>
      <c r="I179" s="277"/>
      <c r="J179" s="277"/>
      <c r="K179" s="749"/>
      <c r="L179" s="39"/>
      <c r="M179" s="750"/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C179" s="226" t="e">
        <f>IF(ISNA(VLOOKUP(F179,NXT!$C$18:$C$347,1,0)),x,"")</f>
        <v>#NAME?</v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 t="str">
        <f t="shared" si="7"/>
        <v/>
      </c>
      <c r="C180" s="37"/>
      <c r="D180" s="195"/>
      <c r="E180" s="37"/>
      <c r="F180" s="203"/>
      <c r="G180" s="627"/>
      <c r="H180" s="7"/>
      <c r="I180" s="278"/>
      <c r="J180" s="278"/>
      <c r="K180" s="749"/>
      <c r="L180" s="39"/>
      <c r="M180" s="750"/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C180" s="226" t="e">
        <f>IF(ISNA(VLOOKUP(F180,NXT!$C$18:$C$347,1,0)),x,"")</f>
        <v>#NAME?</v>
      </c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 t="str">
        <f t="shared" si="7"/>
        <v/>
      </c>
      <c r="C181" s="37"/>
      <c r="D181" s="195"/>
      <c r="E181" s="37"/>
      <c r="F181" s="203"/>
      <c r="G181" s="627"/>
      <c r="H181" s="7"/>
      <c r="I181" s="277"/>
      <c r="J181" s="277"/>
      <c r="K181" s="749"/>
      <c r="L181" s="39"/>
      <c r="M181" s="750"/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C181" s="226" t="e">
        <f>IF(ISNA(VLOOKUP(F181,NXT!$C$18:$C$347,1,0)),x,"")</f>
        <v>#NAME?</v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 t="str">
        <f t="shared" si="7"/>
        <v/>
      </c>
      <c r="C182" s="37"/>
      <c r="D182" s="195"/>
      <c r="E182" s="37"/>
      <c r="F182" s="203"/>
      <c r="G182" s="627"/>
      <c r="H182" s="7"/>
      <c r="I182" s="278"/>
      <c r="J182" s="278"/>
      <c r="K182" s="38"/>
      <c r="L182" s="39"/>
      <c r="M182" s="750"/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 t="e">
        <f>IF(ISNA(VLOOKUP(F182,NXT!$C$18:$C$347,1,0)),x,"")</f>
        <v>#NAME?</v>
      </c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 t="str">
        <f t="shared" si="7"/>
        <v/>
      </c>
      <c r="C183" s="37"/>
      <c r="D183" s="195"/>
      <c r="E183" s="37"/>
      <c r="F183" s="40"/>
      <c r="G183" s="627"/>
      <c r="H183" s="47"/>
      <c r="I183" s="277"/>
      <c r="J183" s="277"/>
      <c r="K183" s="38"/>
      <c r="L183" s="39"/>
      <c r="M183" s="750"/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/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 t="e">
        <f>IF(ISNA(VLOOKUP(F183,NXT!$C$18:$C$347,1,0)),x,"")</f>
        <v>#NAME?</v>
      </c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 t="str">
        <f t="shared" si="7"/>
        <v/>
      </c>
      <c r="C184" s="37"/>
      <c r="D184" s="195"/>
      <c r="E184" s="37"/>
      <c r="F184" s="40"/>
      <c r="G184" s="627"/>
      <c r="H184" s="47"/>
      <c r="I184" s="277"/>
      <c r="J184" s="277"/>
      <c r="K184" s="38"/>
      <c r="L184" s="39"/>
      <c r="M184" s="750"/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/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 t="e">
        <f>IF(ISNA(VLOOKUP(F184,NXT!$C$18:$C$347,1,0)),x,"")</f>
        <v>#NAME?</v>
      </c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 t="str">
        <f t="shared" si="7"/>
        <v/>
      </c>
      <c r="C185" s="37"/>
      <c r="D185" s="195"/>
      <c r="E185" s="37"/>
      <c r="F185" s="203"/>
      <c r="G185" s="627"/>
      <c r="H185" s="7"/>
      <c r="I185" s="277"/>
      <c r="J185" s="277"/>
      <c r="K185" s="749"/>
      <c r="L185" s="39"/>
      <c r="M185" s="750"/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C185" s="226" t="e">
        <f>IF(ISNA(VLOOKUP(F185,NXT!$C$18:$C$347,1,0)),x,"")</f>
        <v>#NAME?</v>
      </c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 t="str">
        <f t="shared" si="7"/>
        <v/>
      </c>
      <c r="C186" s="37"/>
      <c r="D186" s="195"/>
      <c r="E186" s="37"/>
      <c r="F186" s="203"/>
      <c r="G186" s="627"/>
      <c r="H186" s="7"/>
      <c r="I186" s="277"/>
      <c r="J186" s="277"/>
      <c r="K186" s="749"/>
      <c r="L186" s="39"/>
      <c r="M186" s="750"/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C186" s="226" t="e">
        <f>IF(ISNA(VLOOKUP(F186,NXT!$C$18:$C$347,1,0)),x,"")</f>
        <v>#NAME?</v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 t="str">
        <f t="shared" si="7"/>
        <v/>
      </c>
      <c r="C187" s="37"/>
      <c r="D187" s="195"/>
      <c r="E187" s="37"/>
      <c r="F187" s="203"/>
      <c r="G187" s="627"/>
      <c r="H187" s="7"/>
      <c r="I187" s="277"/>
      <c r="J187" s="277"/>
      <c r="K187" s="749"/>
      <c r="L187" s="39"/>
      <c r="M187" s="750"/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C187" s="226" t="e">
        <f>IF(ISNA(VLOOKUP(F187,NXT!$C$18:$C$347,1,0)),x,"")</f>
        <v>#NAME?</v>
      </c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 t="str">
        <f t="shared" si="7"/>
        <v/>
      </c>
      <c r="C188" s="37"/>
      <c r="D188" s="195"/>
      <c r="E188" s="37"/>
      <c r="F188" s="203"/>
      <c r="G188" s="627"/>
      <c r="H188" s="7"/>
      <c r="I188" s="277"/>
      <c r="J188" s="277"/>
      <c r="K188" s="749"/>
      <c r="L188" s="39"/>
      <c r="M188" s="750"/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C188" s="226" t="e">
        <f>IF(ISNA(VLOOKUP(F188,NXT!$C$18:$C$347,1,0)),x,"")</f>
        <v>#NAME?</v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 t="str">
        <f t="shared" si="7"/>
        <v/>
      </c>
      <c r="C189" s="37"/>
      <c r="D189" s="195"/>
      <c r="E189" s="37"/>
      <c r="F189" s="203"/>
      <c r="G189" s="627"/>
      <c r="H189" s="7"/>
      <c r="I189" s="277"/>
      <c r="J189" s="277"/>
      <c r="K189" s="749"/>
      <c r="L189" s="39"/>
      <c r="M189" s="750"/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 t="str">
        <f t="shared" si="7"/>
        <v/>
      </c>
      <c r="C190" s="37"/>
      <c r="D190" s="195"/>
      <c r="E190" s="37"/>
      <c r="F190" s="203"/>
      <c r="G190" s="627"/>
      <c r="H190" s="7"/>
      <c r="I190" s="277"/>
      <c r="J190" s="277"/>
      <c r="K190" s="749"/>
      <c r="L190" s="39"/>
      <c r="M190" s="39"/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 t="str">
        <f t="shared" si="7"/>
        <v/>
      </c>
      <c r="C191" s="37"/>
      <c r="D191" s="195"/>
      <c r="E191" s="37"/>
      <c r="F191" s="203"/>
      <c r="G191" s="627"/>
      <c r="H191" s="7"/>
      <c r="I191" s="277"/>
      <c r="J191" s="277"/>
      <c r="K191" s="38"/>
      <c r="L191" s="39"/>
      <c r="M191" s="750"/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  <c r="AC191" s="226" t="e">
        <f>IF(ISNA(VLOOKUP(F191,NXT!$C$18:$C$347,1,0)),x,"")</f>
        <v>#NAME?</v>
      </c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 t="str">
        <f t="shared" si="7"/>
        <v/>
      </c>
      <c r="C192" s="37"/>
      <c r="D192" s="195"/>
      <c r="E192" s="37"/>
      <c r="F192" s="40"/>
      <c r="G192" s="627"/>
      <c r="H192" s="45"/>
      <c r="I192" s="277"/>
      <c r="J192" s="277"/>
      <c r="K192" s="38"/>
      <c r="L192" s="39"/>
      <c r="M192" s="750"/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 t="e">
        <f>IF(ISNA(VLOOKUP(F192,NXT!$C$18:$C$347,1,0)),x,"")</f>
        <v>#NAME?</v>
      </c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 t="str">
        <f t="shared" si="7"/>
        <v/>
      </c>
      <c r="C193" s="37"/>
      <c r="D193" s="195"/>
      <c r="E193" s="37"/>
      <c r="F193" s="40"/>
      <c r="G193" s="627"/>
      <c r="H193" s="45"/>
      <c r="I193" s="277"/>
      <c r="J193" s="277"/>
      <c r="K193" s="38"/>
      <c r="L193" s="39"/>
      <c r="M193" s="750"/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 t="e">
        <f>IF(ISNA(VLOOKUP(F193,NXT!$C$18:$C$347,1,0)),x,"")</f>
        <v>#NAME?</v>
      </c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 t="str">
        <f t="shared" si="7"/>
        <v/>
      </c>
      <c r="C194" s="37"/>
      <c r="D194" s="195"/>
      <c r="E194" s="37"/>
      <c r="F194" s="40"/>
      <c r="G194" s="627"/>
      <c r="H194" s="45"/>
      <c r="I194" s="278"/>
      <c r="J194" s="278"/>
      <c r="K194" s="749"/>
      <c r="L194" s="39"/>
      <c r="M194" s="750"/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 t="str">
        <f t="shared" si="7"/>
        <v/>
      </c>
      <c r="C195" s="37"/>
      <c r="D195" s="195"/>
      <c r="E195" s="37"/>
      <c r="F195" s="40"/>
      <c r="G195" s="627"/>
      <c r="H195" s="45"/>
      <c r="I195" s="277"/>
      <c r="J195" s="277"/>
      <c r="K195" s="749"/>
      <c r="L195" s="39"/>
      <c r="M195" s="39"/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 t="str">
        <f t="shared" si="7"/>
        <v/>
      </c>
      <c r="C196" s="37"/>
      <c r="D196" s="195"/>
      <c r="E196" s="37"/>
      <c r="F196" s="40"/>
      <c r="G196" s="627"/>
      <c r="H196" s="45"/>
      <c r="I196" s="277"/>
      <c r="J196" s="277"/>
      <c r="K196" s="749"/>
      <c r="L196" s="39"/>
      <c r="M196" s="750"/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e">
        <f>IF(ISNA(VLOOKUP(F196,NXT!$C$18:$C$347,1,0)),x,"")</f>
        <v>#NAME?</v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 t="str">
        <f t="shared" si="7"/>
        <v/>
      </c>
      <c r="C197" s="37"/>
      <c r="D197" s="195"/>
      <c r="E197" s="37"/>
      <c r="F197" s="40"/>
      <c r="G197" s="627"/>
      <c r="H197" s="45"/>
      <c r="I197" s="277"/>
      <c r="J197" s="277"/>
      <c r="K197" s="749"/>
      <c r="L197" s="39"/>
      <c r="M197" s="750"/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  <c r="AC197" s="226" t="e">
        <f>IF(ISNA(VLOOKUP(F197,NXT!$C$18:$C$347,1,0)),x,"")</f>
        <v>#NAME?</v>
      </c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 t="str">
        <f t="shared" si="7"/>
        <v/>
      </c>
      <c r="C198" s="37"/>
      <c r="D198" s="195"/>
      <c r="E198" s="37"/>
      <c r="F198" s="40"/>
      <c r="G198" s="627"/>
      <c r="H198" s="45"/>
      <c r="I198" s="279"/>
      <c r="J198" s="279"/>
      <c r="K198" s="38"/>
      <c r="L198" s="39"/>
      <c r="M198" s="750"/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e">
        <f>IF(ISNA(VLOOKUP(F198,NXT!$C$18:$C$347,1,0)),x,"")</f>
        <v>#NAME?</v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 t="str">
        <f t="shared" si="7"/>
        <v/>
      </c>
      <c r="C199" s="37"/>
      <c r="D199" s="195"/>
      <c r="E199" s="37"/>
      <c r="F199" s="330"/>
      <c r="G199" s="627"/>
      <c r="H199" s="7"/>
      <c r="I199" s="278"/>
      <c r="J199" s="278"/>
      <c r="K199" s="749"/>
      <c r="L199" s="39"/>
      <c r="M199" s="750"/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C199" s="226" t="e">
        <f>IF(ISNA(VLOOKUP(F199,NXT!$C$18:$C$347,1,0)),x,"")</f>
        <v>#NAME?</v>
      </c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 t="str">
        <f t="shared" si="7"/>
        <v/>
      </c>
      <c r="C200" s="37"/>
      <c r="D200" s="195"/>
      <c r="E200" s="37"/>
      <c r="F200" s="40"/>
      <c r="G200" s="627"/>
      <c r="H200" s="7"/>
      <c r="I200" s="277"/>
      <c r="J200" s="277"/>
      <c r="K200" s="38"/>
      <c r="L200" s="39"/>
      <c r="M200" s="750"/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 t="str">
        <f t="shared" si="7"/>
        <v/>
      </c>
      <c r="C201" s="195"/>
      <c r="D201" s="195"/>
      <c r="E201" s="195"/>
      <c r="F201" s="203"/>
      <c r="G201" s="751"/>
      <c r="H201" s="7"/>
      <c r="I201" s="277"/>
      <c r="J201" s="277"/>
      <c r="K201" s="749"/>
      <c r="L201" s="750"/>
      <c r="M201" s="750"/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 t="str">
        <f>IF(B202&lt;&gt;"",IF(AND(B202&gt;=_TM1,B202&lt;=_TM2,OR(TH!L202="1111",TH!M202="1111")),TH!D202,""),"")</f>
        <v/>
      </c>
      <c r="B202" s="36" t="str">
        <f t="shared" si="7"/>
        <v/>
      </c>
      <c r="C202" s="195"/>
      <c r="D202" s="195"/>
      <c r="E202" s="195"/>
      <c r="F202" s="203"/>
      <c r="G202" s="751"/>
      <c r="H202" s="7"/>
      <c r="I202" s="277"/>
      <c r="J202" s="277"/>
      <c r="K202" s="749"/>
      <c r="L202" s="750"/>
      <c r="M202" s="750"/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 t="e">
        <f>IF(ISNA(VLOOKUP(F202,NXT!$C$18:$C$347,1,0)),x,"")</f>
        <v>#NAME?</v>
      </c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 t="str">
        <f t="shared" si="7"/>
        <v/>
      </c>
      <c r="C203" s="195"/>
      <c r="D203" s="195"/>
      <c r="E203" s="195"/>
      <c r="F203" s="203"/>
      <c r="G203" s="751"/>
      <c r="H203" s="7"/>
      <c r="I203" s="277"/>
      <c r="J203" s="277"/>
      <c r="K203" s="749"/>
      <c r="L203" s="750"/>
      <c r="M203" s="750"/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 t="e">
        <f>IF(ISNA(VLOOKUP(F203,NXT!$C$18:$C$347,1,0)),x,"")</f>
        <v>#NAME?</v>
      </c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 t="str">
        <f t="shared" si="7"/>
        <v/>
      </c>
      <c r="C204" s="37"/>
      <c r="D204" s="195"/>
      <c r="E204" s="37"/>
      <c r="F204" s="203"/>
      <c r="G204" s="627"/>
      <c r="H204" s="7"/>
      <c r="I204" s="277"/>
      <c r="J204" s="277"/>
      <c r="K204" s="749"/>
      <c r="L204" s="39"/>
      <c r="M204" s="750"/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 t="e">
        <f>IF(ISNA(VLOOKUP(F204,NXT!$C$18:$C$347,1,0)),x,"")</f>
        <v>#NAME?</v>
      </c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 t="str">
        <f t="shared" si="7"/>
        <v/>
      </c>
      <c r="C205" s="37"/>
      <c r="D205" s="195"/>
      <c r="E205" s="37"/>
      <c r="F205" s="203"/>
      <c r="G205" s="627"/>
      <c r="H205" s="7"/>
      <c r="I205" s="277"/>
      <c r="J205" s="277"/>
      <c r="K205" s="38"/>
      <c r="L205" s="39"/>
      <c r="M205" s="750"/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 t="str">
        <f t="shared" si="7"/>
        <v/>
      </c>
      <c r="C206" s="37"/>
      <c r="D206" s="195"/>
      <c r="E206" s="37"/>
      <c r="F206" s="40"/>
      <c r="G206" s="627"/>
      <c r="H206" s="7"/>
      <c r="I206" s="278"/>
      <c r="J206" s="278"/>
      <c r="K206" s="38"/>
      <c r="L206" s="39"/>
      <c r="M206" s="39"/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/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 t="str">
        <f t="shared" si="7"/>
        <v/>
      </c>
      <c r="C207" s="37"/>
      <c r="D207" s="195"/>
      <c r="E207" s="37"/>
      <c r="F207" s="40"/>
      <c r="G207" s="627"/>
      <c r="H207" s="45"/>
      <c r="I207" s="277"/>
      <c r="J207" s="277"/>
      <c r="K207" s="749"/>
      <c r="L207" s="39"/>
      <c r="M207" s="39"/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 t="str">
        <f t="shared" si="7"/>
        <v/>
      </c>
      <c r="C208" s="37"/>
      <c r="D208" s="195"/>
      <c r="E208" s="37"/>
      <c r="F208" s="40"/>
      <c r="G208" s="627"/>
      <c r="H208" s="45"/>
      <c r="I208" s="277"/>
      <c r="J208" s="277"/>
      <c r="K208" s="749"/>
      <c r="L208" s="39"/>
      <c r="M208" s="39"/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 t="str">
        <f t="shared" si="7"/>
        <v/>
      </c>
      <c r="C209" s="37"/>
      <c r="D209" s="195"/>
      <c r="E209" s="37"/>
      <c r="F209" s="40"/>
      <c r="G209" s="627"/>
      <c r="H209" s="45"/>
      <c r="I209" s="277"/>
      <c r="J209" s="277"/>
      <c r="K209" s="749"/>
      <c r="L209" s="39"/>
      <c r="M209" s="39"/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 t="str">
        <f t="shared" si="7"/>
        <v/>
      </c>
      <c r="C210" s="37"/>
      <c r="D210" s="195"/>
      <c r="E210" s="37"/>
      <c r="F210" s="40"/>
      <c r="G210" s="627"/>
      <c r="H210" s="45"/>
      <c r="I210" s="277"/>
      <c r="J210" s="277"/>
      <c r="K210" s="38"/>
      <c r="L210" s="39"/>
      <c r="M210" s="39"/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 t="str">
        <f t="shared" si="7"/>
        <v/>
      </c>
      <c r="C211" s="195"/>
      <c r="D211" s="195"/>
      <c r="E211" s="195"/>
      <c r="F211" s="203"/>
      <c r="G211" s="751"/>
      <c r="H211" s="45"/>
      <c r="I211" s="277"/>
      <c r="J211" s="277"/>
      <c r="K211" s="749"/>
      <c r="L211" s="750"/>
      <c r="M211" s="750"/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 t="str">
        <f t="shared" si="7"/>
        <v/>
      </c>
      <c r="C212" s="37"/>
      <c r="D212" s="37"/>
      <c r="E212" s="37"/>
      <c r="F212" s="40"/>
      <c r="G212" s="627"/>
      <c r="H212" s="7"/>
      <c r="I212" s="277"/>
      <c r="J212" s="277"/>
      <c r="K212" s="38"/>
      <c r="L212" s="39"/>
      <c r="M212" s="39"/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 t="str">
        <f t="shared" si="7"/>
        <v/>
      </c>
      <c r="C213" s="37"/>
      <c r="D213" s="37"/>
      <c r="E213" s="37"/>
      <c r="F213" s="40"/>
      <c r="G213" s="627"/>
      <c r="H213" s="45"/>
      <c r="I213" s="277"/>
      <c r="J213" s="277"/>
      <c r="K213" s="38"/>
      <c r="L213" s="39"/>
      <c r="M213" s="39"/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 t="str">
        <f t="shared" si="7"/>
        <v/>
      </c>
      <c r="C214" s="37"/>
      <c r="D214" s="195"/>
      <c r="E214" s="37"/>
      <c r="F214" s="40"/>
      <c r="G214" s="627"/>
      <c r="H214" s="7"/>
      <c r="I214" s="277"/>
      <c r="J214" s="277"/>
      <c r="K214" s="749"/>
      <c r="L214" s="39"/>
      <c r="M214" s="39"/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 t="str">
        <f t="shared" si="7"/>
        <v/>
      </c>
      <c r="C215" s="37"/>
      <c r="D215" s="195"/>
      <c r="E215" s="37"/>
      <c r="F215" s="40"/>
      <c r="G215" s="627"/>
      <c r="H215" s="7"/>
      <c r="I215" s="277"/>
      <c r="J215" s="277"/>
      <c r="K215" s="38"/>
      <c r="L215" s="39"/>
      <c r="M215" s="39"/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 t="str">
        <f t="shared" ref="B216:B279" si="9">IF(C216&lt;&gt;"",MONTH(C216),"")</f>
        <v/>
      </c>
      <c r="C216" s="195"/>
      <c r="D216" s="195"/>
      <c r="E216" s="195"/>
      <c r="F216" s="203"/>
      <c r="G216" s="751"/>
      <c r="H216" s="7"/>
      <c r="I216" s="277"/>
      <c r="J216" s="277"/>
      <c r="K216" s="749"/>
      <c r="L216" s="750"/>
      <c r="M216" s="750"/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 t="str">
        <f t="shared" si="9"/>
        <v/>
      </c>
      <c r="C217" s="195"/>
      <c r="D217" s="195"/>
      <c r="E217" s="195"/>
      <c r="F217" s="203"/>
      <c r="G217" s="751"/>
      <c r="H217" s="7"/>
      <c r="I217" s="277"/>
      <c r="J217" s="277"/>
      <c r="K217" s="749"/>
      <c r="L217" s="750"/>
      <c r="M217" s="750"/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 t="str">
        <f t="shared" si="9"/>
        <v/>
      </c>
      <c r="C218" s="195"/>
      <c r="D218" s="195"/>
      <c r="E218" s="195"/>
      <c r="F218" s="203"/>
      <c r="G218" s="751"/>
      <c r="H218" s="7"/>
      <c r="I218" s="277"/>
      <c r="J218" s="277"/>
      <c r="K218" s="749"/>
      <c r="L218" s="750"/>
      <c r="M218" s="750"/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 t="str">
        <f t="shared" si="9"/>
        <v/>
      </c>
      <c r="C219" s="195"/>
      <c r="D219" s="195"/>
      <c r="E219" s="195"/>
      <c r="F219" s="203"/>
      <c r="G219" s="751"/>
      <c r="H219" s="7"/>
      <c r="I219" s="277"/>
      <c r="J219" s="277"/>
      <c r="K219" s="749"/>
      <c r="L219" s="750"/>
      <c r="M219" s="750"/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 t="str">
        <f t="shared" si="9"/>
        <v/>
      </c>
      <c r="C220" s="37"/>
      <c r="D220" s="195"/>
      <c r="E220" s="37"/>
      <c r="F220" s="203"/>
      <c r="G220" s="627"/>
      <c r="H220" s="7"/>
      <c r="I220" s="277"/>
      <c r="J220" s="277"/>
      <c r="K220" s="749"/>
      <c r="L220" s="39"/>
      <c r="M220" s="39"/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 t="str">
        <f t="shared" si="9"/>
        <v/>
      </c>
      <c r="C221" s="37"/>
      <c r="D221" s="195"/>
      <c r="E221" s="37"/>
      <c r="F221" s="203"/>
      <c r="G221" s="627"/>
      <c r="H221" s="7"/>
      <c r="I221" s="277"/>
      <c r="J221" s="277"/>
      <c r="K221" s="749"/>
      <c r="L221" s="39"/>
      <c r="M221" s="39"/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 t="str">
        <f t="shared" si="9"/>
        <v/>
      </c>
      <c r="C222" s="37"/>
      <c r="D222" s="195"/>
      <c r="E222" s="37"/>
      <c r="F222" s="203"/>
      <c r="G222" s="627"/>
      <c r="H222" s="7"/>
      <c r="I222" s="277"/>
      <c r="J222" s="277"/>
      <c r="K222" s="749"/>
      <c r="L222" s="39"/>
      <c r="M222" s="39"/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/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 t="str">
        <f t="shared" si="9"/>
        <v/>
      </c>
      <c r="C223" s="37"/>
      <c r="D223" s="195"/>
      <c r="E223" s="37"/>
      <c r="F223" s="203"/>
      <c r="G223" s="627"/>
      <c r="H223" s="7"/>
      <c r="I223" s="277"/>
      <c r="J223" s="277"/>
      <c r="K223" s="749"/>
      <c r="L223" s="39"/>
      <c r="M223" s="750"/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226"/>
      <c r="AC223" s="226" t="e">
        <f>IF(ISNA(VLOOKUP(F223,NXT!$C$18:$C$347,1,0)),x,"")</f>
        <v>#NAME?</v>
      </c>
      <c r="AD223" s="226"/>
    </row>
    <row r="224" spans="1:30" s="740" customFormat="1" ht="15.75" customHeight="1">
      <c r="A224" s="219" t="str">
        <f>IF(B224&lt;&gt;"",IF(AND(B224&gt;=_TM1,B224&lt;=_TM2,OR(TH!L224="1111",TH!M224="1111")),TH!D224,""),"")</f>
        <v/>
      </c>
      <c r="B224" s="36" t="str">
        <f t="shared" si="9"/>
        <v/>
      </c>
      <c r="C224" s="37"/>
      <c r="D224" s="195"/>
      <c r="E224" s="37"/>
      <c r="F224" s="203"/>
      <c r="G224" s="627"/>
      <c r="H224" s="7"/>
      <c r="I224" s="277"/>
      <c r="J224" s="277"/>
      <c r="K224" s="749"/>
      <c r="L224" s="39"/>
      <c r="M224" s="750"/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 t="e">
        <f>IF(ISNA(VLOOKUP(F224,NXT!$C$18:$C$347,1,0)),x,"")</f>
        <v>#NAME?</v>
      </c>
      <c r="AD224" s="226"/>
    </row>
    <row r="225" spans="1:30" s="740" customFormat="1" ht="15.75" customHeight="1">
      <c r="A225" s="219" t="str">
        <f>IF(B225&lt;&gt;"",IF(AND(B225&gt;=_TM1,B225&lt;=_TM2,OR(TH!L225="1111",TH!M225="1111")),TH!D225,""),"")</f>
        <v/>
      </c>
      <c r="B225" s="36" t="str">
        <f t="shared" si="9"/>
        <v/>
      </c>
      <c r="C225" s="37"/>
      <c r="D225" s="195"/>
      <c r="E225" s="37"/>
      <c r="F225" s="203"/>
      <c r="G225" s="627"/>
      <c r="H225" s="7"/>
      <c r="I225" s="277"/>
      <c r="J225" s="277"/>
      <c r="K225" s="749"/>
      <c r="L225" s="39"/>
      <c r="M225" s="750"/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B225" s="226"/>
      <c r="AC225" s="226" t="e">
        <f>IF(ISNA(VLOOKUP(F225,NXT!$C$18:$C$347,1,0)),x,"")</f>
        <v>#NAME?</v>
      </c>
      <c r="AD225" s="226"/>
    </row>
    <row r="226" spans="1:30" s="740" customFormat="1" ht="15.75" customHeight="1">
      <c r="A226" s="219" t="str">
        <f>IF(B226&lt;&gt;"",IF(AND(B226&gt;=_TM1,B226&lt;=_TM2,OR(TH!L226="1111",TH!M226="1111")),TH!D226,""),"")</f>
        <v/>
      </c>
      <c r="B226" s="36" t="str">
        <f t="shared" si="9"/>
        <v/>
      </c>
      <c r="C226" s="37"/>
      <c r="D226" s="195"/>
      <c r="E226" s="37"/>
      <c r="F226" s="203"/>
      <c r="G226" s="627"/>
      <c r="H226" s="7"/>
      <c r="I226" s="277"/>
      <c r="J226" s="277"/>
      <c r="K226" s="38"/>
      <c r="L226" s="39"/>
      <c r="M226" s="750"/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C226" s="226" t="e">
        <f>IF(ISNA(VLOOKUP(F226,NXT!$C$18:$C$347,1,0)),x,"")</f>
        <v>#NAME?</v>
      </c>
      <c r="AD226" s="226"/>
    </row>
    <row r="227" spans="1:30" s="740" customFormat="1" ht="15.75" customHeight="1">
      <c r="A227" s="219" t="str">
        <f>IF(B227&lt;&gt;"",IF(AND(B227&gt;=_TM1,B227&lt;=_TM2,OR(TH!L227="1111",TH!M227="1111")),TH!D227,""),"")</f>
        <v/>
      </c>
      <c r="B227" s="36" t="str">
        <f t="shared" si="9"/>
        <v/>
      </c>
      <c r="C227" s="195"/>
      <c r="D227" s="195"/>
      <c r="E227" s="195"/>
      <c r="F227" s="203"/>
      <c r="G227" s="751"/>
      <c r="H227" s="7"/>
      <c r="I227" s="277"/>
      <c r="J227" s="277"/>
      <c r="K227" s="749"/>
      <c r="L227" s="750"/>
      <c r="M227" s="750"/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C227" s="226" t="e">
        <f>IF(ISNA(VLOOKUP(F227,NXT!$C$18:$C$347,1,0)),x,"")</f>
        <v>#NAME?</v>
      </c>
    </row>
    <row r="228" spans="1:30" s="740" customFormat="1" ht="15.75" customHeight="1">
      <c r="A228" s="219" t="str">
        <f>IF(B228&lt;&gt;"",IF(AND(B228&gt;=_TM1,B228&lt;=_TM2,OR(TH!L228="1111",TH!M228="1111")),TH!D228,""),"")</f>
        <v/>
      </c>
      <c r="B228" s="36" t="str">
        <f t="shared" si="9"/>
        <v/>
      </c>
      <c r="C228" s="195"/>
      <c r="D228" s="195"/>
      <c r="E228" s="195"/>
      <c r="F228" s="203"/>
      <c r="G228" s="751"/>
      <c r="H228" s="7"/>
      <c r="I228" s="277"/>
      <c r="J228" s="277"/>
      <c r="K228" s="749"/>
      <c r="L228" s="750"/>
      <c r="M228" s="750"/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 t="e">
        <f>IF(ISNA(VLOOKUP(F228,NXT!$C$18:$C$347,1,0)),x,"")</f>
        <v>#NAME?</v>
      </c>
    </row>
    <row r="229" spans="1:30" s="740" customFormat="1" ht="15.75" customHeight="1">
      <c r="A229" s="219" t="str">
        <f>IF(B229&lt;&gt;"",IF(AND(B229&gt;=_TM1,B229&lt;=_TM2,OR(TH!L229="1111",TH!M229="1111")),TH!D229,""),"")</f>
        <v/>
      </c>
      <c r="B229" s="36" t="str">
        <f t="shared" si="9"/>
        <v/>
      </c>
      <c r="C229" s="195"/>
      <c r="D229" s="195"/>
      <c r="E229" s="195"/>
      <c r="F229" s="203"/>
      <c r="G229" s="751"/>
      <c r="H229" s="7"/>
      <c r="I229" s="277"/>
      <c r="J229" s="277"/>
      <c r="K229" s="749"/>
      <c r="L229" s="750"/>
      <c r="M229" s="750"/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C229" s="226" t="e">
        <f>IF(ISNA(VLOOKUP(F229,NXT!$C$18:$C$347,1,0)),x,"")</f>
        <v>#NAME?</v>
      </c>
    </row>
    <row r="230" spans="1:30" s="740" customFormat="1" ht="15.75" customHeight="1">
      <c r="A230" s="219" t="str">
        <f>IF(B230&lt;&gt;"",IF(AND(B230&gt;=_TM1,B230&lt;=_TM2,OR(TH!L230="1111",TH!M230="1111")),TH!D230,""),"")</f>
        <v/>
      </c>
      <c r="B230" s="36" t="str">
        <f t="shared" si="9"/>
        <v/>
      </c>
      <c r="C230" s="37"/>
      <c r="D230" s="195"/>
      <c r="E230" s="37"/>
      <c r="F230" s="40"/>
      <c r="G230" s="627"/>
      <c r="H230" s="7"/>
      <c r="I230" s="277"/>
      <c r="J230" s="277"/>
      <c r="K230" s="749"/>
      <c r="L230" s="39"/>
      <c r="M230" s="750"/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 t="e">
        <f>IF(ISNA(VLOOKUP(F230,NXT!$C$18:$C$347,1,0)),x,"")</f>
        <v>#NAME?</v>
      </c>
      <c r="AD230" s="226"/>
    </row>
    <row r="231" spans="1:30" s="740" customFormat="1" ht="15.75" customHeight="1">
      <c r="A231" s="219" t="str">
        <f>IF(B231&lt;&gt;"",IF(AND(B231&gt;=_TM1,B231&lt;=_TM2,OR(TH!L231="1111",TH!M231="1111")),TH!D231,""),"")</f>
        <v/>
      </c>
      <c r="B231" s="36" t="str">
        <f t="shared" si="9"/>
        <v/>
      </c>
      <c r="C231" s="37"/>
      <c r="D231" s="195"/>
      <c r="E231" s="37"/>
      <c r="F231" s="40"/>
      <c r="G231" s="627"/>
      <c r="H231" s="7"/>
      <c r="I231" s="278"/>
      <c r="J231" s="278"/>
      <c r="K231" s="749"/>
      <c r="L231" s="39"/>
      <c r="M231" s="750"/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226"/>
      <c r="AC231" s="226" t="e">
        <f>IF(ISNA(VLOOKUP(F231,NXT!$C$18:$C$347,1,0)),x,"")</f>
        <v>#NAME?</v>
      </c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 t="str">
        <f t="shared" si="9"/>
        <v/>
      </c>
      <c r="C232" s="37"/>
      <c r="D232" s="195"/>
      <c r="E232" s="37"/>
      <c r="F232" s="40"/>
      <c r="G232" s="627"/>
      <c r="H232" s="7"/>
      <c r="I232" s="277"/>
      <c r="J232" s="277"/>
      <c r="K232" s="749"/>
      <c r="L232" s="39"/>
      <c r="M232" s="750"/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/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 t="str">
        <f t="shared" si="9"/>
        <v/>
      </c>
      <c r="C233" s="37"/>
      <c r="D233" s="195"/>
      <c r="E233" s="37"/>
      <c r="F233" s="40"/>
      <c r="G233" s="627"/>
      <c r="H233" s="7"/>
      <c r="I233" s="278"/>
      <c r="J233" s="278"/>
      <c r="K233" s="749"/>
      <c r="L233" s="39"/>
      <c r="M233" s="750"/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/>
      </c>
      <c r="AB233" s="226"/>
      <c r="AC233" s="226" t="e">
        <f>IF(ISNA(VLOOKUP(F233,NXT!$C$18:$C$347,1,0)),x,"")</f>
        <v>#NAME?</v>
      </c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 t="str">
        <f t="shared" si="9"/>
        <v/>
      </c>
      <c r="C234" s="37"/>
      <c r="D234" s="195"/>
      <c r="E234" s="37"/>
      <c r="F234" s="40"/>
      <c r="G234" s="627"/>
      <c r="H234" s="7"/>
      <c r="I234" s="277"/>
      <c r="J234" s="277"/>
      <c r="K234" s="749"/>
      <c r="L234" s="39"/>
      <c r="M234" s="750"/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/>
      </c>
      <c r="AB234" s="226"/>
      <c r="AC234" s="226" t="e">
        <f>IF(ISNA(VLOOKUP(F234,NXT!$C$18:$C$347,1,0)),x,"")</f>
        <v>#NAME?</v>
      </c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 t="str">
        <f t="shared" si="9"/>
        <v/>
      </c>
      <c r="C235" s="37"/>
      <c r="D235" s="195"/>
      <c r="E235" s="37"/>
      <c r="F235" s="40"/>
      <c r="G235" s="627"/>
      <c r="H235" s="7"/>
      <c r="I235" s="278"/>
      <c r="J235" s="278"/>
      <c r="K235" s="749"/>
      <c r="L235" s="39"/>
      <c r="M235" s="750"/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/>
      </c>
      <c r="AB235" s="226"/>
      <c r="AC235" s="226" t="e">
        <f>IF(ISNA(VLOOKUP(F235,NXT!$C$18:$C$347,1,0)),x,"")</f>
        <v>#NAME?</v>
      </c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 t="str">
        <f t="shared" si="9"/>
        <v/>
      </c>
      <c r="C236" s="37"/>
      <c r="D236" s="195"/>
      <c r="E236" s="37"/>
      <c r="F236" s="40"/>
      <c r="G236" s="627"/>
      <c r="H236" s="7"/>
      <c r="I236" s="277"/>
      <c r="J236" s="277"/>
      <c r="K236" s="749"/>
      <c r="L236" s="39"/>
      <c r="M236" s="750"/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B236" s="226"/>
      <c r="AC236" s="226" t="e">
        <f>IF(ISNA(VLOOKUP(F236,NXT!$C$18:$C$347,1,0)),x,"")</f>
        <v>#NAME?</v>
      </c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 t="str">
        <f t="shared" si="9"/>
        <v/>
      </c>
      <c r="C237" s="37"/>
      <c r="D237" s="195"/>
      <c r="E237" s="37"/>
      <c r="F237" s="899"/>
      <c r="G237" s="627"/>
      <c r="H237" s="7"/>
      <c r="I237" s="278"/>
      <c r="J237" s="278"/>
      <c r="K237" s="749"/>
      <c r="L237" s="39"/>
      <c r="M237" s="750"/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 t="e">
        <f>IF(ISNA(VLOOKUP(F237,NXT!$C$18:$C$347,1,0)),x,"")</f>
        <v>#NAME?</v>
      </c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 t="str">
        <f t="shared" si="9"/>
        <v/>
      </c>
      <c r="C238" s="37"/>
      <c r="D238" s="195"/>
      <c r="E238" s="37"/>
      <c r="F238" s="40"/>
      <c r="G238" s="627"/>
      <c r="H238" s="7"/>
      <c r="I238" s="277"/>
      <c r="J238" s="277"/>
      <c r="K238" s="38"/>
      <c r="L238" s="39"/>
      <c r="M238" s="750"/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/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  <c r="AC238" s="226" t="e">
        <f>IF(ISNA(VLOOKUP(F238,NXT!$C$18:$C$347,1,0)),x,"")</f>
        <v>#NAME?</v>
      </c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 t="str">
        <f t="shared" si="9"/>
        <v/>
      </c>
      <c r="C239" s="37"/>
      <c r="D239" s="195"/>
      <c r="E239" s="37"/>
      <c r="F239" s="203"/>
      <c r="G239" s="627"/>
      <c r="H239" s="7"/>
      <c r="I239" s="277"/>
      <c r="J239" s="277"/>
      <c r="K239" s="749"/>
      <c r="L239" s="39"/>
      <c r="M239" s="750"/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/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B239" s="226"/>
      <c r="AC239" s="226" t="e">
        <f>IF(ISNA(VLOOKUP(F239,NXT!$C$18:$C$347,1,0)),x,"")</f>
        <v>#NAME?</v>
      </c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 t="str">
        <f t="shared" si="9"/>
        <v/>
      </c>
      <c r="C240" s="37"/>
      <c r="D240" s="195"/>
      <c r="E240" s="37"/>
      <c r="F240" s="203"/>
      <c r="G240" s="627"/>
      <c r="H240" s="7"/>
      <c r="I240" s="277"/>
      <c r="J240" s="277"/>
      <c r="K240" s="749"/>
      <c r="L240" s="39"/>
      <c r="M240" s="750"/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/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C240" s="226" t="e">
        <f>IF(ISNA(VLOOKUP(F240,NXT!$C$18:$C$347,1,0)),x,"")</f>
        <v>#NAME?</v>
      </c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 t="str">
        <f t="shared" si="9"/>
        <v/>
      </c>
      <c r="C241" s="37"/>
      <c r="D241" s="195"/>
      <c r="E241" s="37"/>
      <c r="F241" s="203"/>
      <c r="G241" s="627"/>
      <c r="H241" s="7"/>
      <c r="I241" s="277"/>
      <c r="J241" s="277"/>
      <c r="K241" s="749"/>
      <c r="L241" s="39"/>
      <c r="M241" s="750"/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/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 t="str">
        <f t="shared" si="9"/>
        <v/>
      </c>
      <c r="C242" s="37"/>
      <c r="D242" s="195"/>
      <c r="E242" s="37"/>
      <c r="F242" s="203"/>
      <c r="G242" s="627"/>
      <c r="H242" s="7"/>
      <c r="I242" s="277"/>
      <c r="J242" s="277"/>
      <c r="K242" s="38"/>
      <c r="L242" s="39"/>
      <c r="M242" s="750"/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/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C242" s="226" t="e">
        <f>IF(ISNA(VLOOKUP(F242,NXT!$C$18:$C$347,1,0)),x,"")</f>
        <v>#NAME?</v>
      </c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 t="str">
        <f t="shared" si="9"/>
        <v/>
      </c>
      <c r="C243" s="37"/>
      <c r="D243" s="195"/>
      <c r="E243" s="37"/>
      <c r="F243" s="203"/>
      <c r="G243" s="627"/>
      <c r="H243" s="7"/>
      <c r="I243" s="277"/>
      <c r="J243" s="277"/>
      <c r="K243" s="749"/>
      <c r="L243" s="39"/>
      <c r="M243" s="750"/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/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  <c r="AB243" s="226"/>
      <c r="AC243" s="226" t="e">
        <f>IF(ISNA(VLOOKUP(F243,NXT!$C$18:$C$347,1,0)),x,"")</f>
        <v>#NAME?</v>
      </c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 t="str">
        <f t="shared" si="9"/>
        <v/>
      </c>
      <c r="C244" s="37"/>
      <c r="D244" s="195"/>
      <c r="E244" s="37"/>
      <c r="F244" s="203"/>
      <c r="G244" s="627"/>
      <c r="H244" s="7"/>
      <c r="I244" s="278"/>
      <c r="J244" s="278"/>
      <c r="K244" s="749"/>
      <c r="L244" s="39"/>
      <c r="M244" s="750"/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/>
      </c>
      <c r="AB244" s="226"/>
      <c r="AC244" s="226" t="e">
        <f>IF(ISNA(VLOOKUP(F244,NXT!$C$18:$C$347,1,0)),x,"")</f>
        <v>#NAME?</v>
      </c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 t="str">
        <f t="shared" si="9"/>
        <v/>
      </c>
      <c r="C245" s="37"/>
      <c r="D245" s="195"/>
      <c r="E245" s="37"/>
      <c r="F245" s="203"/>
      <c r="G245" s="627"/>
      <c r="H245" s="7"/>
      <c r="I245" s="277"/>
      <c r="J245" s="277"/>
      <c r="K245" s="749"/>
      <c r="L245" s="39"/>
      <c r="M245" s="750"/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/>
      </c>
      <c r="AB245" s="226"/>
      <c r="AC245" s="226" t="e">
        <f>IF(ISNA(VLOOKUP(F245,NXT!$C$18:$C$347,1,0)),x,"")</f>
        <v>#NAME?</v>
      </c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 t="str">
        <f t="shared" si="9"/>
        <v/>
      </c>
      <c r="C246" s="37"/>
      <c r="D246" s="195"/>
      <c r="E246" s="37"/>
      <c r="F246" s="203"/>
      <c r="G246" s="627"/>
      <c r="H246" s="7"/>
      <c r="I246" s="277"/>
      <c r="J246" s="277"/>
      <c r="K246" s="749"/>
      <c r="L246" s="39"/>
      <c r="M246" s="750"/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/>
      </c>
      <c r="AB246" s="226"/>
      <c r="AC246" s="226" t="e">
        <f>IF(ISNA(VLOOKUP(F246,NXT!$C$18:$C$347,1,0)),x,"")</f>
        <v>#NAME?</v>
      </c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 t="str">
        <f t="shared" si="9"/>
        <v/>
      </c>
      <c r="C247" s="37"/>
      <c r="D247" s="195"/>
      <c r="E247" s="37"/>
      <c r="F247" s="203"/>
      <c r="G247" s="627"/>
      <c r="H247" s="7"/>
      <c r="I247" s="277"/>
      <c r="J247" s="277"/>
      <c r="K247" s="749"/>
      <c r="L247" s="39"/>
      <c r="M247" s="750"/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/>
      </c>
      <c r="AB247" s="226"/>
      <c r="AC247" s="226" t="e">
        <f>IF(ISNA(VLOOKUP(F247,NXT!$C$18:$C$347,1,0)),x,"")</f>
        <v>#NAME?</v>
      </c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 t="str">
        <f t="shared" si="9"/>
        <v/>
      </c>
      <c r="C248" s="37"/>
      <c r="D248" s="195"/>
      <c r="E248" s="37"/>
      <c r="F248" s="203"/>
      <c r="G248" s="627"/>
      <c r="H248" s="7"/>
      <c r="I248" s="277"/>
      <c r="J248" s="277"/>
      <c r="K248" s="38"/>
      <c r="L248" s="39"/>
      <c r="M248" s="750"/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/>
      </c>
      <c r="AB248" s="226"/>
      <c r="AC248" s="226" t="e">
        <f>IF(ISNA(VLOOKUP(F248,NXT!$C$18:$C$347,1,0)),x,"")</f>
        <v>#NAME?</v>
      </c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 t="str">
        <f t="shared" si="9"/>
        <v/>
      </c>
      <c r="C249" s="195"/>
      <c r="D249" s="195"/>
      <c r="E249" s="195"/>
      <c r="F249" s="203"/>
      <c r="G249" s="751"/>
      <c r="H249" s="7"/>
      <c r="I249" s="277"/>
      <c r="J249" s="277"/>
      <c r="K249" s="749"/>
      <c r="L249" s="750"/>
      <c r="M249" s="750"/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/>
      </c>
      <c r="AC249" s="226" t="e">
        <f>IF(ISNA(VLOOKUP(F249,NXT!$C$18:$C$347,1,0)),x,"")</f>
        <v>#NAME?</v>
      </c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 t="str">
        <f t="shared" si="9"/>
        <v/>
      </c>
      <c r="C250" s="37"/>
      <c r="D250" s="195"/>
      <c r="E250" s="37"/>
      <c r="F250" s="40"/>
      <c r="G250" s="627"/>
      <c r="H250" s="7"/>
      <c r="I250" s="278"/>
      <c r="J250" s="278"/>
      <c r="K250" s="749"/>
      <c r="L250" s="39"/>
      <c r="M250" s="750"/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/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 t="str">
        <f t="shared" si="9"/>
        <v/>
      </c>
      <c r="C251" s="37"/>
      <c r="D251" s="195"/>
      <c r="E251" s="37"/>
      <c r="F251" s="40"/>
      <c r="G251" s="627"/>
      <c r="H251" s="45"/>
      <c r="I251" s="278"/>
      <c r="J251" s="278"/>
      <c r="K251" s="749"/>
      <c r="L251" s="39"/>
      <c r="M251" s="39"/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/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 t="str">
        <f t="shared" si="9"/>
        <v/>
      </c>
      <c r="C252" s="37"/>
      <c r="D252" s="195"/>
      <c r="E252" s="37"/>
      <c r="F252" s="40"/>
      <c r="G252" s="627"/>
      <c r="H252" s="45"/>
      <c r="I252" s="278"/>
      <c r="J252" s="278"/>
      <c r="K252" s="749"/>
      <c r="L252" s="39"/>
      <c r="M252" s="39"/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/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 t="str">
        <f t="shared" si="9"/>
        <v/>
      </c>
      <c r="C253" s="37"/>
      <c r="D253" s="195"/>
      <c r="E253" s="37"/>
      <c r="F253" s="40"/>
      <c r="G253" s="627"/>
      <c r="H253" s="45"/>
      <c r="I253" s="277"/>
      <c r="J253" s="277"/>
      <c r="K253" s="749"/>
      <c r="L253" s="39"/>
      <c r="M253" s="39"/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/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 t="str">
        <f t="shared" si="9"/>
        <v/>
      </c>
      <c r="C254" s="37"/>
      <c r="D254" s="195"/>
      <c r="E254" s="37"/>
      <c r="F254" s="40"/>
      <c r="G254" s="627"/>
      <c r="H254" s="45"/>
      <c r="I254" s="277"/>
      <c r="J254" s="277"/>
      <c r="K254" s="749"/>
      <c r="L254" s="39"/>
      <c r="M254" s="39"/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/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 t="str">
        <f t="shared" si="9"/>
        <v/>
      </c>
      <c r="C255" s="37"/>
      <c r="D255" s="195"/>
      <c r="E255" s="37"/>
      <c r="F255" s="40"/>
      <c r="G255" s="627"/>
      <c r="H255" s="45"/>
      <c r="I255" s="277"/>
      <c r="J255" s="277"/>
      <c r="K255" s="749"/>
      <c r="L255" s="39"/>
      <c r="M255" s="39"/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/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 t="str">
        <f t="shared" si="9"/>
        <v/>
      </c>
      <c r="C256" s="37"/>
      <c r="D256" s="195"/>
      <c r="E256" s="37"/>
      <c r="F256" s="40"/>
      <c r="G256" s="627"/>
      <c r="H256" s="45"/>
      <c r="I256" s="277"/>
      <c r="J256" s="277"/>
      <c r="K256" s="749"/>
      <c r="L256" s="39"/>
      <c r="M256" s="39"/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/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 t="str">
        <f t="shared" si="9"/>
        <v/>
      </c>
      <c r="C257" s="37"/>
      <c r="D257" s="195"/>
      <c r="E257" s="37"/>
      <c r="F257" s="40"/>
      <c r="G257" s="627"/>
      <c r="H257" s="45"/>
      <c r="I257" s="278"/>
      <c r="J257" s="278"/>
      <c r="K257" s="749"/>
      <c r="L257" s="39"/>
      <c r="M257" s="39"/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/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 t="str">
        <f t="shared" si="9"/>
        <v/>
      </c>
      <c r="C258" s="37"/>
      <c r="D258" s="195"/>
      <c r="E258" s="37"/>
      <c r="F258" s="40"/>
      <c r="G258" s="627"/>
      <c r="H258" s="45"/>
      <c r="I258" s="277"/>
      <c r="J258" s="277"/>
      <c r="K258" s="749"/>
      <c r="L258" s="39"/>
      <c r="M258" s="39"/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/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 t="str">
        <f t="shared" si="9"/>
        <v/>
      </c>
      <c r="C259" s="37"/>
      <c r="D259" s="195"/>
      <c r="E259" s="37"/>
      <c r="F259" s="40"/>
      <c r="G259" s="627"/>
      <c r="H259" s="7"/>
      <c r="I259" s="277"/>
      <c r="J259" s="277"/>
      <c r="K259" s="38"/>
      <c r="L259" s="39"/>
      <c r="M259" s="750"/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/>
      </c>
      <c r="AC259" s="226" t="e">
        <f>IF(ISNA(VLOOKUP(F259,NXT!$C$18:$C$347,1,0)),x,"")</f>
        <v>#NAME?</v>
      </c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 t="str">
        <f t="shared" si="9"/>
        <v/>
      </c>
      <c r="C260" s="37"/>
      <c r="D260" s="195"/>
      <c r="E260" s="37"/>
      <c r="F260" s="40"/>
      <c r="G260" s="627"/>
      <c r="H260" s="7"/>
      <c r="I260" s="277"/>
      <c r="J260" s="277"/>
      <c r="K260" s="749"/>
      <c r="L260" s="39"/>
      <c r="M260" s="750"/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/>
      </c>
      <c r="AB260" s="226"/>
      <c r="AC260" s="226" t="e">
        <f>IF(ISNA(VLOOKUP(F260,NXT!$C$18:$C$347,1,0)),x,"")</f>
        <v>#NAME?</v>
      </c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 t="str">
        <f t="shared" si="9"/>
        <v/>
      </c>
      <c r="C261" s="37"/>
      <c r="D261" s="195"/>
      <c r="E261" s="37"/>
      <c r="F261" s="40"/>
      <c r="G261" s="627"/>
      <c r="H261" s="7"/>
      <c r="I261" s="277"/>
      <c r="J261" s="277"/>
      <c r="K261" s="749"/>
      <c r="L261" s="39"/>
      <c r="M261" s="750"/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/>
      </c>
      <c r="AB261" s="740"/>
      <c r="AC261" s="226" t="e">
        <f>IF(ISNA(VLOOKUP(F261,NXT!$C$18:$C$347,1,0)),x,"")</f>
        <v>#NAME?</v>
      </c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 t="str">
        <f t="shared" si="9"/>
        <v/>
      </c>
      <c r="C262" s="37"/>
      <c r="D262" s="195"/>
      <c r="E262" s="37"/>
      <c r="F262" s="40"/>
      <c r="G262" s="627"/>
      <c r="H262" s="7"/>
      <c r="I262" s="277"/>
      <c r="J262" s="277"/>
      <c r="K262" s="749"/>
      <c r="L262" s="39"/>
      <c r="M262" s="750"/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/>
      </c>
      <c r="AC262" s="226" t="e">
        <f>IF(ISNA(VLOOKUP(F262,NXT!$C$18:$C$347,1,0)),x,"")</f>
        <v>#NAME?</v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 t="str">
        <f t="shared" si="9"/>
        <v/>
      </c>
      <c r="C263" s="37"/>
      <c r="D263" s="195"/>
      <c r="E263" s="37"/>
      <c r="F263" s="40"/>
      <c r="G263" s="627"/>
      <c r="H263" s="7"/>
      <c r="I263" s="277"/>
      <c r="J263" s="277"/>
      <c r="K263" s="749"/>
      <c r="L263" s="39"/>
      <c r="M263" s="750"/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/>
      </c>
      <c r="AB263" s="740"/>
      <c r="AC263" s="226" t="e">
        <f>IF(ISNA(VLOOKUP(F263,NXT!$C$18:$C$347,1,0)),x,"")</f>
        <v>#NAME?</v>
      </c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 t="str">
        <f t="shared" si="9"/>
        <v/>
      </c>
      <c r="C264" s="37"/>
      <c r="D264" s="195"/>
      <c r="E264" s="37"/>
      <c r="F264" s="899"/>
      <c r="G264" s="627"/>
      <c r="H264" s="7"/>
      <c r="I264" s="277"/>
      <c r="J264" s="277"/>
      <c r="K264" s="749"/>
      <c r="L264" s="39"/>
      <c r="M264" s="750"/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/>
      </c>
      <c r="AB264" s="226"/>
      <c r="AC264" s="226" t="e">
        <f>IF(ISNA(VLOOKUP(F264,NXT!$C$18:$C$347,1,0)),x,"")</f>
        <v>#NAME?</v>
      </c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 t="str">
        <f t="shared" si="9"/>
        <v/>
      </c>
      <c r="C265" s="37"/>
      <c r="D265" s="195"/>
      <c r="E265" s="37"/>
      <c r="F265" s="40"/>
      <c r="G265" s="627"/>
      <c r="H265" s="7"/>
      <c r="I265" s="277"/>
      <c r="J265" s="277"/>
      <c r="K265" s="749"/>
      <c r="L265" s="39"/>
      <c r="M265" s="750"/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/>
      </c>
      <c r="AC265" s="226" t="e">
        <f>IF(ISNA(VLOOKUP(F265,NXT!$C$18:$C$347,1,0)),x,"")</f>
        <v>#NAME?</v>
      </c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 t="str">
        <f t="shared" si="9"/>
        <v/>
      </c>
      <c r="C266" s="37"/>
      <c r="D266" s="195"/>
      <c r="E266" s="37"/>
      <c r="F266" s="40"/>
      <c r="G266" s="627"/>
      <c r="H266" s="7"/>
      <c r="I266" s="277"/>
      <c r="J266" s="277"/>
      <c r="K266" s="749"/>
      <c r="L266" s="39"/>
      <c r="M266" s="750"/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/>
      </c>
      <c r="AB266" s="226"/>
      <c r="AC266" s="226" t="e">
        <f>IF(ISNA(VLOOKUP(F266,NXT!$C$18:$C$347,1,0)),x,"")</f>
        <v>#NAME?</v>
      </c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 t="str">
        <f t="shared" si="9"/>
        <v/>
      </c>
      <c r="C267" s="37"/>
      <c r="D267" s="195"/>
      <c r="E267" s="37"/>
      <c r="F267" s="40"/>
      <c r="G267" s="627"/>
      <c r="H267" s="7"/>
      <c r="I267" s="277"/>
      <c r="J267" s="277"/>
      <c r="K267" s="749"/>
      <c r="L267" s="39"/>
      <c r="M267" s="750"/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/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 t="str">
        <f t="shared" si="9"/>
        <v/>
      </c>
      <c r="C268" s="37"/>
      <c r="D268" s="195"/>
      <c r="E268" s="37"/>
      <c r="F268" s="40"/>
      <c r="G268" s="627"/>
      <c r="H268" s="7"/>
      <c r="I268" s="277"/>
      <c r="J268" s="277"/>
      <c r="K268" s="749"/>
      <c r="L268" s="39"/>
      <c r="M268" s="750"/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/>
      </c>
      <c r="AB268" s="226"/>
      <c r="AC268" s="226" t="e">
        <f>IF(ISNA(VLOOKUP(F268,NXT!$C$18:$C$347,1,0)),x,"")</f>
        <v>#NAME?</v>
      </c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 t="str">
        <f t="shared" si="9"/>
        <v/>
      </c>
      <c r="C269" s="37"/>
      <c r="D269" s="195"/>
      <c r="E269" s="37"/>
      <c r="F269" s="40"/>
      <c r="G269" s="627"/>
      <c r="H269" s="7"/>
      <c r="I269" s="277"/>
      <c r="J269" s="277"/>
      <c r="K269" s="38"/>
      <c r="L269" s="39"/>
      <c r="M269" s="750"/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/>
      </c>
      <c r="AC269" s="226" t="e">
        <f>IF(ISNA(VLOOKUP(F269,NXT!$C$18:$C$347,1,0)),x,"")</f>
        <v>#NAME?</v>
      </c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 t="str">
        <f t="shared" si="9"/>
        <v/>
      </c>
      <c r="C270" s="37"/>
      <c r="D270" s="195"/>
      <c r="E270" s="37"/>
      <c r="F270" s="40"/>
      <c r="G270" s="627"/>
      <c r="H270" s="7"/>
      <c r="I270" s="277"/>
      <c r="J270" s="277"/>
      <c r="K270" s="749"/>
      <c r="L270" s="39"/>
      <c r="M270" s="750"/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/>
      </c>
      <c r="AB270" s="226"/>
      <c r="AC270" s="226" t="e">
        <f>IF(ISNA(VLOOKUP(F270,NXT!$C$18:$C$347,1,0)),x,"")</f>
        <v>#NAME?</v>
      </c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 t="str">
        <f t="shared" si="9"/>
        <v/>
      </c>
      <c r="C271" s="37"/>
      <c r="D271" s="195"/>
      <c r="E271" s="37"/>
      <c r="F271" s="40"/>
      <c r="G271" s="627"/>
      <c r="H271" s="7"/>
      <c r="I271" s="277"/>
      <c r="J271" s="277"/>
      <c r="K271" s="749"/>
      <c r="L271" s="39"/>
      <c r="M271" s="750"/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/>
      </c>
      <c r="AB271" s="226"/>
      <c r="AC271" s="226" t="e">
        <f>IF(ISNA(VLOOKUP(F271,NXT!$C$18:$C$347,1,0)),x,"")</f>
        <v>#NAME?</v>
      </c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 t="str">
        <f t="shared" si="9"/>
        <v/>
      </c>
      <c r="C272" s="37"/>
      <c r="D272" s="195"/>
      <c r="E272" s="37"/>
      <c r="F272" s="40"/>
      <c r="G272" s="627"/>
      <c r="H272" s="7"/>
      <c r="I272" s="277"/>
      <c r="J272" s="277"/>
      <c r="K272" s="749"/>
      <c r="L272" s="39"/>
      <c r="M272" s="750"/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/>
      </c>
      <c r="AB272" s="226"/>
      <c r="AC272" s="226" t="e">
        <f>IF(ISNA(VLOOKUP(F272,NXT!$C$18:$C$347,1,0)),x,"")</f>
        <v>#NAME?</v>
      </c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 t="str">
        <f t="shared" si="9"/>
        <v/>
      </c>
      <c r="C273" s="37"/>
      <c r="D273" s="195"/>
      <c r="E273" s="37"/>
      <c r="F273" s="40"/>
      <c r="G273" s="627"/>
      <c r="H273" s="7"/>
      <c r="I273" s="277"/>
      <c r="J273" s="277"/>
      <c r="K273" s="749"/>
      <c r="L273" s="39"/>
      <c r="M273" s="750"/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/>
      </c>
      <c r="AC273" s="226" t="e">
        <f>IF(ISNA(VLOOKUP(F273,NXT!$C$18:$C$347,1,0)),x,"")</f>
        <v>#NAME?</v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 t="str">
        <f t="shared" si="9"/>
        <v/>
      </c>
      <c r="C274" s="37"/>
      <c r="D274" s="195"/>
      <c r="E274" s="37"/>
      <c r="F274" s="40"/>
      <c r="G274" s="627"/>
      <c r="H274" s="7"/>
      <c r="I274" s="277"/>
      <c r="J274" s="277"/>
      <c r="K274" s="749"/>
      <c r="L274" s="39"/>
      <c r="M274" s="750"/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/>
      </c>
      <c r="AC274" s="226" t="e">
        <f>IF(ISNA(VLOOKUP(F274,NXT!$C$18:$C$347,1,0)),x,"")</f>
        <v>#NAME?</v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 t="str">
        <f t="shared" si="9"/>
        <v/>
      </c>
      <c r="C275" s="37"/>
      <c r="D275" s="195"/>
      <c r="E275" s="37"/>
      <c r="F275" s="40"/>
      <c r="G275" s="627"/>
      <c r="H275" s="7"/>
      <c r="I275" s="277"/>
      <c r="J275" s="277"/>
      <c r="K275" s="749"/>
      <c r="L275" s="39"/>
      <c r="M275" s="750"/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/>
      </c>
      <c r="AC275" s="226" t="e">
        <f>IF(ISNA(VLOOKUP(F275,NXT!$C$18:$C$347,1,0)),x,"")</f>
        <v>#NAME?</v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 t="str">
        <f t="shared" si="9"/>
        <v/>
      </c>
      <c r="C276" s="37"/>
      <c r="D276" s="195"/>
      <c r="E276" s="37"/>
      <c r="F276" s="40"/>
      <c r="G276" s="627"/>
      <c r="H276" s="7"/>
      <c r="I276" s="277"/>
      <c r="J276" s="277"/>
      <c r="K276" s="749"/>
      <c r="L276" s="39"/>
      <c r="M276" s="750"/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/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 t="str">
        <f t="shared" si="9"/>
        <v/>
      </c>
      <c r="C277" s="37"/>
      <c r="D277" s="195"/>
      <c r="E277" s="37"/>
      <c r="F277" s="40"/>
      <c r="G277" s="627"/>
      <c r="H277" s="7"/>
      <c r="I277" s="279"/>
      <c r="J277" s="279"/>
      <c r="K277" s="749"/>
      <c r="L277" s="39"/>
      <c r="M277" s="750"/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/>
      </c>
      <c r="AC277" s="226" t="e">
        <f>IF(ISNA(VLOOKUP(F277,NXT!$C$18:$C$347,1,0)),x,"")</f>
        <v>#NAME?</v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 t="str">
        <f t="shared" si="9"/>
        <v/>
      </c>
      <c r="C278" s="37"/>
      <c r="D278" s="195"/>
      <c r="E278" s="37"/>
      <c r="F278" s="40"/>
      <c r="G278" s="627"/>
      <c r="H278" s="7"/>
      <c r="I278" s="277"/>
      <c r="J278" s="277"/>
      <c r="K278" s="38"/>
      <c r="L278" s="39"/>
      <c r="M278" s="750"/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/>
      </c>
      <c r="AC278" s="226" t="e">
        <f>IF(ISNA(VLOOKUP(F278,NXT!$C$18:$C$347,1,0)),x,"")</f>
        <v>#NAME?</v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 t="str">
        <f t="shared" si="9"/>
        <v/>
      </c>
      <c r="C279" s="37"/>
      <c r="D279" s="195"/>
      <c r="E279" s="37"/>
      <c r="F279" s="40"/>
      <c r="G279" s="627"/>
      <c r="H279" s="7"/>
      <c r="I279" s="279"/>
      <c r="J279" s="279"/>
      <c r="K279" s="749"/>
      <c r="L279" s="39"/>
      <c r="M279" s="750"/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/>
      </c>
      <c r="AC279" s="226" t="e">
        <f>IF(ISNA(VLOOKUP(F279,NXT!$C$18:$C$347,1,0)),x,"")</f>
        <v>#NAME?</v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 t="str">
        <f t="shared" ref="B280:B343" si="10">IF(C280&lt;&gt;"",MONTH(C280),"")</f>
        <v/>
      </c>
      <c r="C280" s="37"/>
      <c r="D280" s="195"/>
      <c r="E280" s="37"/>
      <c r="F280" s="40"/>
      <c r="G280" s="627"/>
      <c r="H280" s="7"/>
      <c r="I280" s="277"/>
      <c r="J280" s="277"/>
      <c r="K280" s="749"/>
      <c r="L280" s="39"/>
      <c r="M280" s="750"/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/>
      </c>
      <c r="AC280" s="226" t="e">
        <f>IF(ISNA(VLOOKUP(F280,NXT!$C$18:$C$347,1,0)),x,"")</f>
        <v>#NAME?</v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 t="str">
        <f t="shared" si="10"/>
        <v/>
      </c>
      <c r="C281" s="37"/>
      <c r="D281" s="195"/>
      <c r="E281" s="37"/>
      <c r="F281" s="40"/>
      <c r="G281" s="627"/>
      <c r="H281" s="7"/>
      <c r="I281" s="277"/>
      <c r="J281" s="277"/>
      <c r="K281" s="749"/>
      <c r="L281" s="39"/>
      <c r="M281" s="750"/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/>
      </c>
      <c r="AC281" s="226" t="e">
        <f>IF(ISNA(VLOOKUP(F281,NXT!$C$18:$C$347,1,0)),x,"")</f>
        <v>#NAME?</v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 t="str">
        <f t="shared" si="10"/>
        <v/>
      </c>
      <c r="C282" s="37"/>
      <c r="D282" s="195"/>
      <c r="E282" s="37"/>
      <c r="F282" s="40"/>
      <c r="G282" s="627"/>
      <c r="H282" s="7"/>
      <c r="I282" s="277"/>
      <c r="J282" s="277"/>
      <c r="K282" s="749"/>
      <c r="L282" s="39"/>
      <c r="M282" s="750"/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/>
      </c>
      <c r="AC282" s="226" t="e">
        <f>IF(ISNA(VLOOKUP(F282,NXT!$C$18:$C$347,1,0)),x,"")</f>
        <v>#NAME?</v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 t="str">
        <f t="shared" si="10"/>
        <v/>
      </c>
      <c r="C283" s="37"/>
      <c r="D283" s="195"/>
      <c r="E283" s="37"/>
      <c r="F283" s="40"/>
      <c r="G283" s="627"/>
      <c r="H283" s="7"/>
      <c r="I283" s="277"/>
      <c r="J283" s="277"/>
      <c r="K283" s="38"/>
      <c r="L283" s="39"/>
      <c r="M283" s="750"/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/>
      </c>
      <c r="AC283" s="226" t="e">
        <f>IF(ISNA(VLOOKUP(F283,NXT!$C$18:$C$347,1,0)),x,"")</f>
        <v>#NAME?</v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 t="str">
        <f t="shared" si="10"/>
        <v/>
      </c>
      <c r="C284" s="37"/>
      <c r="D284" s="195"/>
      <c r="E284" s="111"/>
      <c r="F284" s="203"/>
      <c r="G284" s="627"/>
      <c r="H284" s="7"/>
      <c r="I284" s="280"/>
      <c r="J284" s="280"/>
      <c r="K284" s="749"/>
      <c r="L284" s="39"/>
      <c r="M284" s="750"/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/>
      </c>
      <c r="AC284" s="226" t="e">
        <f>IF(ISNA(VLOOKUP(F284,NXT!$C$18:$C$347,1,0)),x,"")</f>
        <v>#NAME?</v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 t="str">
        <f t="shared" si="10"/>
        <v/>
      </c>
      <c r="C285" s="37"/>
      <c r="D285" s="195"/>
      <c r="E285" s="111"/>
      <c r="F285" s="203"/>
      <c r="G285" s="627"/>
      <c r="H285" s="7"/>
      <c r="I285" s="277"/>
      <c r="J285" s="277"/>
      <c r="K285" s="749"/>
      <c r="L285" s="39"/>
      <c r="M285" s="750"/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/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 t="str">
        <f t="shared" si="10"/>
        <v/>
      </c>
      <c r="C286" s="37"/>
      <c r="D286" s="195"/>
      <c r="E286" s="111"/>
      <c r="F286" s="203"/>
      <c r="G286" s="627"/>
      <c r="H286" s="7"/>
      <c r="I286" s="277"/>
      <c r="J286" s="277"/>
      <c r="K286" s="38"/>
      <c r="L286" s="39"/>
      <c r="M286" s="750"/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/>
      </c>
      <c r="AC286" s="226" t="e">
        <f>IF(ISNA(VLOOKUP(F286,NXT!$C$18:$C$347,1,0)),x,"")</f>
        <v>#NAME?</v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 t="str">
        <f t="shared" si="10"/>
        <v/>
      </c>
      <c r="C287" s="37"/>
      <c r="D287" s="195"/>
      <c r="E287" s="37"/>
      <c r="F287" s="40"/>
      <c r="G287" s="624"/>
      <c r="H287" s="7"/>
      <c r="I287" s="278"/>
      <c r="J287" s="277"/>
      <c r="K287" s="38"/>
      <c r="L287" s="39"/>
      <c r="M287" s="750"/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/>
      </c>
      <c r="AB287" s="740"/>
      <c r="AC287" s="226" t="e">
        <f>IF(ISNA(VLOOKUP(F287,NXT!$C$18:$C$347,1,0)),x,"")</f>
        <v>#NAME?</v>
      </c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 t="str">
        <f t="shared" si="10"/>
        <v/>
      </c>
      <c r="C288" s="37"/>
      <c r="D288" s="195"/>
      <c r="E288" s="37"/>
      <c r="F288" s="40"/>
      <c r="G288" s="624"/>
      <c r="H288" s="7"/>
      <c r="I288" s="278"/>
      <c r="J288" s="277"/>
      <c r="K288" s="38"/>
      <c r="L288" s="39"/>
      <c r="M288" s="750"/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/>
      </c>
      <c r="AC288" s="226" t="e">
        <f>IF(ISNA(VLOOKUP(F288,NXT!$C$18:$C$347,1,0)),x,"")</f>
        <v>#NAME?</v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 t="str">
        <f t="shared" si="10"/>
        <v/>
      </c>
      <c r="C289" s="37"/>
      <c r="D289" s="195"/>
      <c r="E289" s="37"/>
      <c r="F289" s="40"/>
      <c r="G289" s="624"/>
      <c r="H289" s="7"/>
      <c r="I289" s="278"/>
      <c r="J289" s="277"/>
      <c r="K289" s="38"/>
      <c r="L289" s="39"/>
      <c r="M289" s="750"/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/>
      </c>
      <c r="AB289" s="740"/>
      <c r="AC289" s="226" t="e">
        <f>IF(ISNA(VLOOKUP(F289,NXT!$C$18:$C$347,1,0)),x,"")</f>
        <v>#NAME?</v>
      </c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 t="str">
        <f t="shared" si="10"/>
        <v/>
      </c>
      <c r="C290" s="37"/>
      <c r="D290" s="195"/>
      <c r="E290" s="37"/>
      <c r="F290" s="40"/>
      <c r="G290" s="624"/>
      <c r="H290" s="7"/>
      <c r="I290" s="278"/>
      <c r="J290" s="277"/>
      <c r="K290" s="38"/>
      <c r="L290" s="39"/>
      <c r="M290" s="750"/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/>
      </c>
      <c r="AB290" s="740"/>
      <c r="AC290" s="226" t="e">
        <f>IF(ISNA(VLOOKUP(F290,NXT!$C$18:$C$347,1,0)),x,"")</f>
        <v>#NAME?</v>
      </c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 t="str">
        <f t="shared" si="10"/>
        <v/>
      </c>
      <c r="C291" s="195"/>
      <c r="D291" s="195"/>
      <c r="E291" s="195"/>
      <c r="F291" s="203"/>
      <c r="G291" s="751"/>
      <c r="H291" s="7"/>
      <c r="I291" s="277"/>
      <c r="J291" s="277"/>
      <c r="K291" s="749"/>
      <c r="L291" s="750"/>
      <c r="M291" s="750"/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/>
      </c>
      <c r="AB291" s="740"/>
      <c r="AC291" s="226" t="e">
        <f>IF(ISNA(VLOOKUP(F291,NXT!$C$18:$C$347,1,0)),x,"")</f>
        <v>#NAME?</v>
      </c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 t="str">
        <f t="shared" si="10"/>
        <v/>
      </c>
      <c r="C292" s="195"/>
      <c r="D292" s="195"/>
      <c r="E292" s="195"/>
      <c r="F292" s="203"/>
      <c r="G292" s="751"/>
      <c r="H292" s="7"/>
      <c r="I292" s="277"/>
      <c r="J292" s="277"/>
      <c r="K292" s="749"/>
      <c r="L292" s="750"/>
      <c r="M292" s="750"/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/>
      </c>
      <c r="AB292" s="740"/>
      <c r="AC292" s="226" t="e">
        <f>IF(ISNA(VLOOKUP(F292,NXT!$C$18:$C$347,1,0)),x,"")</f>
        <v>#NAME?</v>
      </c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 t="str">
        <f t="shared" si="10"/>
        <v/>
      </c>
      <c r="C293" s="195"/>
      <c r="D293" s="195"/>
      <c r="E293" s="195"/>
      <c r="F293" s="203"/>
      <c r="G293" s="751"/>
      <c r="H293" s="7"/>
      <c r="I293" s="277"/>
      <c r="J293" s="277"/>
      <c r="K293" s="749"/>
      <c r="L293" s="750"/>
      <c r="M293" s="750"/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/>
      </c>
      <c r="AB293" s="740"/>
      <c r="AC293" s="226" t="e">
        <f>IF(ISNA(VLOOKUP(F293,NXT!$C$18:$C$347,1,0)),x,"")</f>
        <v>#NAME?</v>
      </c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 t="str">
        <f t="shared" si="10"/>
        <v/>
      </c>
      <c r="C294" s="195"/>
      <c r="D294" s="195"/>
      <c r="E294" s="195"/>
      <c r="F294" s="203"/>
      <c r="G294" s="751"/>
      <c r="H294" s="7"/>
      <c r="I294" s="277"/>
      <c r="J294" s="277"/>
      <c r="K294" s="749"/>
      <c r="L294" s="750"/>
      <c r="M294" s="750"/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/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 t="str">
        <f t="shared" si="10"/>
        <v/>
      </c>
      <c r="C295" s="195"/>
      <c r="D295" s="195"/>
      <c r="E295" s="195"/>
      <c r="F295" s="203"/>
      <c r="G295" s="751"/>
      <c r="H295" s="7"/>
      <c r="I295" s="277"/>
      <c r="J295" s="277"/>
      <c r="K295" s="749"/>
      <c r="L295" s="750"/>
      <c r="M295" s="750"/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/>
      </c>
      <c r="AB295" s="740"/>
      <c r="AC295" s="226" t="e">
        <f>IF(ISNA(VLOOKUP(F295,NXT!$C$18:$C$347,1,0)),x,"")</f>
        <v>#NAME?</v>
      </c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 t="str">
        <f t="shared" si="10"/>
        <v/>
      </c>
      <c r="C296" s="195"/>
      <c r="D296" s="195"/>
      <c r="E296" s="195"/>
      <c r="F296" s="203"/>
      <c r="G296" s="751"/>
      <c r="H296" s="7"/>
      <c r="I296" s="277"/>
      <c r="J296" s="277"/>
      <c r="K296" s="749"/>
      <c r="L296" s="750"/>
      <c r="M296" s="750"/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/>
      </c>
      <c r="AB296" s="740"/>
      <c r="AC296" s="226" t="e">
        <f>IF(ISNA(VLOOKUP(F296,NXT!$C$18:$C$347,1,0)),x,"")</f>
        <v>#NAME?</v>
      </c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 t="str">
        <f t="shared" si="10"/>
        <v/>
      </c>
      <c r="C297" s="195"/>
      <c r="D297" s="195"/>
      <c r="E297" s="195"/>
      <c r="F297" s="203"/>
      <c r="G297" s="751"/>
      <c r="H297" s="7"/>
      <c r="I297" s="277"/>
      <c r="J297" s="277"/>
      <c r="K297" s="749"/>
      <c r="L297" s="750"/>
      <c r="M297" s="750"/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/>
      </c>
      <c r="AB297" s="740"/>
      <c r="AC297" s="226" t="e">
        <f>IF(ISNA(VLOOKUP(F297,NXT!$C$18:$C$347,1,0)),x,"")</f>
        <v>#NAME?</v>
      </c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 t="str">
        <f t="shared" si="10"/>
        <v/>
      </c>
      <c r="C298" s="37"/>
      <c r="D298" s="195"/>
      <c r="E298" s="37"/>
      <c r="F298" s="40"/>
      <c r="G298" s="627"/>
      <c r="H298" s="7"/>
      <c r="I298" s="279"/>
      <c r="J298" s="279"/>
      <c r="K298" s="38"/>
      <c r="L298" s="39"/>
      <c r="M298" s="750"/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/>
      </c>
      <c r="AC298" s="226" t="e">
        <f>IF(ISNA(VLOOKUP(F298,NXT!$C$18:$C$347,1,0)),x,"")</f>
        <v>#NAME?</v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 t="str">
        <f t="shared" si="10"/>
        <v/>
      </c>
      <c r="C299" s="37"/>
      <c r="D299" s="195"/>
      <c r="E299" s="37"/>
      <c r="F299" s="40"/>
      <c r="G299" s="627"/>
      <c r="H299" s="7"/>
      <c r="I299" s="279"/>
      <c r="J299" s="279"/>
      <c r="K299" s="38"/>
      <c r="L299" s="39"/>
      <c r="M299" s="750"/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/>
      </c>
      <c r="AB299" s="740"/>
      <c r="AC299" s="226" t="e">
        <f>IF(ISNA(VLOOKUP(F299,NXT!$C$18:$C$347,1,0)),x,"")</f>
        <v>#NAME?</v>
      </c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 t="str">
        <f t="shared" si="10"/>
        <v/>
      </c>
      <c r="C300" s="195"/>
      <c r="D300" s="195"/>
      <c r="E300" s="195"/>
      <c r="F300" s="203"/>
      <c r="G300" s="751"/>
      <c r="H300" s="7"/>
      <c r="I300" s="277"/>
      <c r="J300" s="277"/>
      <c r="K300" s="749"/>
      <c r="L300" s="750"/>
      <c r="M300" s="750"/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/>
      </c>
      <c r="AB300" s="740"/>
      <c r="AC300" s="226" t="e">
        <f>IF(ISNA(VLOOKUP(F300,NXT!$C$18:$C$347,1,0)),x,"")</f>
        <v>#NAME?</v>
      </c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 t="str">
        <f t="shared" si="10"/>
        <v/>
      </c>
      <c r="C301" s="195"/>
      <c r="D301" s="195"/>
      <c r="E301" s="195"/>
      <c r="F301" s="203"/>
      <c r="G301" s="751"/>
      <c r="H301" s="7"/>
      <c r="I301" s="277"/>
      <c r="J301" s="277"/>
      <c r="K301" s="749"/>
      <c r="L301" s="750"/>
      <c r="M301" s="750"/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/>
      </c>
      <c r="AB301" s="740"/>
      <c r="AC301" s="226" t="e">
        <f>IF(ISNA(VLOOKUP(F301,NXT!$C$18:$C$347,1,0)),x,"")</f>
        <v>#NAME?</v>
      </c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 t="str">
        <f t="shared" si="10"/>
        <v/>
      </c>
      <c r="C302" s="195"/>
      <c r="D302" s="195"/>
      <c r="E302" s="195"/>
      <c r="F302" s="203"/>
      <c r="G302" s="751"/>
      <c r="H302" s="7"/>
      <c r="I302" s="277"/>
      <c r="J302" s="277"/>
      <c r="K302" s="749"/>
      <c r="L302" s="750"/>
      <c r="M302" s="750"/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/>
      </c>
      <c r="AB302" s="740"/>
      <c r="AC302" s="226" t="e">
        <f>IF(ISNA(VLOOKUP(F302,NXT!$C$18:$C$347,1,0)),x,"")</f>
        <v>#NAME?</v>
      </c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 t="str">
        <f t="shared" si="10"/>
        <v/>
      </c>
      <c r="C303" s="37"/>
      <c r="D303" s="195"/>
      <c r="E303" s="37"/>
      <c r="F303" s="40"/>
      <c r="G303" s="627"/>
      <c r="H303" s="7"/>
      <c r="I303" s="277"/>
      <c r="J303" s="277"/>
      <c r="K303" s="38"/>
      <c r="L303" s="39"/>
      <c r="M303" s="750"/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/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 t="str">
        <f t="shared" si="10"/>
        <v/>
      </c>
      <c r="C304" s="37"/>
      <c r="D304" s="195"/>
      <c r="E304" s="37"/>
      <c r="F304" s="40"/>
      <c r="G304" s="627"/>
      <c r="H304" s="7"/>
      <c r="I304" s="277"/>
      <c r="J304" s="277"/>
      <c r="K304" s="38"/>
      <c r="L304" s="39"/>
      <c r="M304" s="750"/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/>
      </c>
      <c r="AB304" s="740"/>
      <c r="AC304" s="226" t="e">
        <f>IF(ISNA(VLOOKUP(F304,NXT!$C$18:$C$347,1,0)),x,"")</f>
        <v>#NAME?</v>
      </c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 t="str">
        <f t="shared" si="10"/>
        <v/>
      </c>
      <c r="C305" s="37"/>
      <c r="D305" s="195"/>
      <c r="E305" s="111"/>
      <c r="F305" s="203"/>
      <c r="G305" s="627"/>
      <c r="H305" s="7"/>
      <c r="I305" s="277"/>
      <c r="J305" s="277"/>
      <c r="K305" s="749"/>
      <c r="L305" s="39"/>
      <c r="M305" s="750"/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/>
      </c>
      <c r="AC305" s="226" t="e">
        <f>IF(ISNA(VLOOKUP(F305,NXT!$C$18:$C$347,1,0)),x,"")</f>
        <v>#NAME?</v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 t="str">
        <f t="shared" si="10"/>
        <v/>
      </c>
      <c r="C306" s="37"/>
      <c r="D306" s="195"/>
      <c r="E306" s="111"/>
      <c r="F306" s="203"/>
      <c r="G306" s="627"/>
      <c r="H306" s="7"/>
      <c r="I306" s="277"/>
      <c r="J306" s="277"/>
      <c r="K306" s="38"/>
      <c r="L306" s="39"/>
      <c r="M306" s="750"/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/>
      </c>
      <c r="AC306" s="226" t="e">
        <f>IF(ISNA(VLOOKUP(F306,NXT!$C$18:$C$347,1,0)),x,"")</f>
        <v>#NAME?</v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 t="str">
        <f t="shared" si="10"/>
        <v/>
      </c>
      <c r="C307" s="37"/>
      <c r="D307" s="195"/>
      <c r="E307" s="111"/>
      <c r="F307" s="40"/>
      <c r="G307" s="627"/>
      <c r="H307" s="7"/>
      <c r="I307" s="278"/>
      <c r="J307" s="278"/>
      <c r="K307" s="38"/>
      <c r="L307" s="39"/>
      <c r="M307" s="750"/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/>
      </c>
      <c r="AC307" s="226" t="e">
        <f>IF(ISNA(VLOOKUP(F307,NXT!$C$18:$C$347,1,0)),x,"")</f>
        <v>#NAME?</v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 t="str">
        <f t="shared" si="10"/>
        <v/>
      </c>
      <c r="C308" s="195"/>
      <c r="D308" s="195"/>
      <c r="E308" s="195"/>
      <c r="F308" s="203"/>
      <c r="G308" s="751"/>
      <c r="H308" s="7"/>
      <c r="I308" s="277"/>
      <c r="J308" s="277"/>
      <c r="K308" s="749"/>
      <c r="L308" s="750"/>
      <c r="M308" s="750"/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/>
      </c>
      <c r="AB308" s="740"/>
      <c r="AC308" s="226" t="e">
        <f>IF(ISNA(VLOOKUP(F308,NXT!$C$18:$C$347,1,0)),x,"")</f>
        <v>#NAME?</v>
      </c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 t="str">
        <f t="shared" si="10"/>
        <v/>
      </c>
      <c r="C309" s="37"/>
      <c r="D309" s="195"/>
      <c r="E309" s="37"/>
      <c r="F309" s="40"/>
      <c r="G309" s="627"/>
      <c r="H309" s="7"/>
      <c r="I309" s="277"/>
      <c r="J309" s="277"/>
      <c r="K309" s="38"/>
      <c r="L309" s="39"/>
      <c r="M309" s="750"/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/>
      </c>
      <c r="AC309" s="226" t="e">
        <f>IF(ISNA(VLOOKUP(F309,NXT!$C$18:$C$347,1,0)),x,"")</f>
        <v>#NAME?</v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 t="str">
        <f t="shared" si="10"/>
        <v/>
      </c>
      <c r="C310" s="37"/>
      <c r="D310" s="195"/>
      <c r="E310" s="37"/>
      <c r="F310" s="40"/>
      <c r="G310" s="627"/>
      <c r="H310" s="7"/>
      <c r="I310" s="277"/>
      <c r="J310" s="277"/>
      <c r="K310" s="38"/>
      <c r="L310" s="39"/>
      <c r="M310" s="750"/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/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 t="str">
        <f t="shared" si="10"/>
        <v/>
      </c>
      <c r="C311" s="37"/>
      <c r="D311" s="195"/>
      <c r="E311" s="111"/>
      <c r="F311" s="40"/>
      <c r="G311" s="627"/>
      <c r="H311" s="45"/>
      <c r="I311" s="277"/>
      <c r="J311" s="277"/>
      <c r="K311" s="38"/>
      <c r="L311" s="39"/>
      <c r="M311" s="39"/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/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 t="str">
        <f t="shared" si="10"/>
        <v/>
      </c>
      <c r="C312" s="37"/>
      <c r="D312" s="195"/>
      <c r="E312" s="111"/>
      <c r="F312" s="40"/>
      <c r="G312" s="627"/>
      <c r="H312" s="7"/>
      <c r="I312" s="277"/>
      <c r="J312" s="277"/>
      <c r="K312" s="38"/>
      <c r="L312" s="39"/>
      <c r="M312" s="39"/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/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 t="str">
        <f t="shared" si="10"/>
        <v/>
      </c>
      <c r="C313" s="37"/>
      <c r="D313" s="195"/>
      <c r="E313" s="37"/>
      <c r="F313" s="330"/>
      <c r="G313" s="627"/>
      <c r="H313" s="7"/>
      <c r="I313" s="277"/>
      <c r="J313" s="277"/>
      <c r="K313" s="749"/>
      <c r="L313" s="39"/>
      <c r="M313" s="39"/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/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 t="str">
        <f t="shared" si="10"/>
        <v/>
      </c>
      <c r="C314" s="37"/>
      <c r="D314" s="195"/>
      <c r="E314" s="37"/>
      <c r="F314" s="330"/>
      <c r="G314" s="627"/>
      <c r="H314" s="7"/>
      <c r="I314" s="277"/>
      <c r="J314" s="277"/>
      <c r="K314" s="38"/>
      <c r="L314" s="39"/>
      <c r="M314" s="39"/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/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 t="str">
        <f t="shared" si="10"/>
        <v/>
      </c>
      <c r="C315" s="195"/>
      <c r="D315" s="195"/>
      <c r="E315" s="195"/>
      <c r="F315" s="203"/>
      <c r="G315" s="751"/>
      <c r="H315" s="7"/>
      <c r="I315" s="277"/>
      <c r="J315" s="277"/>
      <c r="K315" s="749"/>
      <c r="L315" s="750"/>
      <c r="M315" s="750"/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/>
      </c>
      <c r="AB315" s="740"/>
      <c r="AC315" s="226" t="e">
        <f>IF(ISNA(VLOOKUP(F315,NXT!$C$18:$C$347,1,0)),x,"")</f>
        <v>#NAME?</v>
      </c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 t="str">
        <f t="shared" si="10"/>
        <v/>
      </c>
      <c r="C316" s="37"/>
      <c r="D316" s="195"/>
      <c r="E316" s="205"/>
      <c r="F316" s="40"/>
      <c r="G316" s="627"/>
      <c r="H316" s="7"/>
      <c r="I316" s="277"/>
      <c r="J316" s="277"/>
      <c r="K316" s="38"/>
      <c r="L316" s="39"/>
      <c r="M316" s="750"/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/>
      </c>
      <c r="AC316" s="226" t="e">
        <f>IF(ISNA(VLOOKUP(F316,NXT!$C$18:$C$347,1,0)),x,"")</f>
        <v>#NAME?</v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 t="str">
        <f t="shared" si="10"/>
        <v/>
      </c>
      <c r="C317" s="37"/>
      <c r="D317" s="195"/>
      <c r="E317" s="205"/>
      <c r="F317" s="40"/>
      <c r="G317" s="627"/>
      <c r="H317" s="7"/>
      <c r="I317" s="277"/>
      <c r="J317" s="277"/>
      <c r="K317" s="38"/>
      <c r="L317" s="39"/>
      <c r="M317" s="750"/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/>
      </c>
      <c r="AC317" s="226" t="e">
        <f>IF(ISNA(VLOOKUP(F317,NXT!$C$18:$C$347,1,0)),x,"")</f>
        <v>#NAME?</v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 t="str">
        <f t="shared" si="10"/>
        <v/>
      </c>
      <c r="C318" s="195"/>
      <c r="D318" s="195"/>
      <c r="E318" s="195"/>
      <c r="F318" s="203"/>
      <c r="G318" s="751"/>
      <c r="H318" s="7"/>
      <c r="I318" s="277"/>
      <c r="J318" s="277"/>
      <c r="K318" s="749"/>
      <c r="L318" s="750"/>
      <c r="M318" s="750"/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/>
      </c>
      <c r="AB318" s="740"/>
      <c r="AC318" s="226" t="e">
        <f>IF(ISNA(VLOOKUP(F318,NXT!$C$18:$C$347,1,0)),x,"")</f>
        <v>#NAME?</v>
      </c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 t="str">
        <f t="shared" si="10"/>
        <v/>
      </c>
      <c r="C319" s="195"/>
      <c r="D319" s="195"/>
      <c r="E319" s="195"/>
      <c r="F319" s="203"/>
      <c r="G319" s="751"/>
      <c r="H319" s="7"/>
      <c r="I319" s="277"/>
      <c r="J319" s="277"/>
      <c r="K319" s="749"/>
      <c r="L319" s="750"/>
      <c r="M319" s="750"/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/>
      </c>
      <c r="AB319" s="740"/>
      <c r="AC319" s="226" t="e">
        <f>IF(ISNA(VLOOKUP(F319,NXT!$C$18:$C$347,1,0)),x,"")</f>
        <v>#NAME?</v>
      </c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 t="str">
        <f t="shared" si="10"/>
        <v/>
      </c>
      <c r="C320" s="195"/>
      <c r="D320" s="195"/>
      <c r="E320" s="195"/>
      <c r="F320" s="203"/>
      <c r="G320" s="751"/>
      <c r="H320" s="7"/>
      <c r="I320" s="277"/>
      <c r="J320" s="277"/>
      <c r="K320" s="749"/>
      <c r="L320" s="750"/>
      <c r="M320" s="750"/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/>
      </c>
      <c r="AB320" s="740"/>
      <c r="AC320" s="226" t="e">
        <f>IF(ISNA(VLOOKUP(F320,NXT!$C$18:$C$347,1,0)),x,"")</f>
        <v>#NAME?</v>
      </c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 t="str">
        <f t="shared" si="10"/>
        <v/>
      </c>
      <c r="C321" s="195"/>
      <c r="D321" s="195"/>
      <c r="E321" s="195"/>
      <c r="F321" s="203"/>
      <c r="G321" s="751"/>
      <c r="H321" s="7"/>
      <c r="I321" s="277"/>
      <c r="J321" s="277"/>
      <c r="K321" s="749"/>
      <c r="L321" s="750"/>
      <c r="M321" s="750"/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/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 t="str">
        <f t="shared" si="10"/>
        <v/>
      </c>
      <c r="C322" s="195"/>
      <c r="D322" s="195"/>
      <c r="E322" s="195"/>
      <c r="F322" s="203"/>
      <c r="G322" s="751"/>
      <c r="H322" s="7"/>
      <c r="I322" s="277"/>
      <c r="J322" s="277"/>
      <c r="K322" s="749"/>
      <c r="L322" s="750"/>
      <c r="M322" s="750"/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/>
      </c>
      <c r="AB322" s="740"/>
      <c r="AC322" s="226" t="e">
        <f>IF(ISNA(VLOOKUP(F322,NXT!$C$18:$C$347,1,0)),x,"")</f>
        <v>#NAME?</v>
      </c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 t="str">
        <f t="shared" si="10"/>
        <v/>
      </c>
      <c r="C323" s="37"/>
      <c r="D323" s="195"/>
      <c r="E323" s="37"/>
      <c r="F323" s="40"/>
      <c r="G323" s="627"/>
      <c r="H323" s="7"/>
      <c r="I323" s="277"/>
      <c r="J323" s="277"/>
      <c r="K323" s="749"/>
      <c r="L323" s="39"/>
      <c r="M323" s="750"/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/>
      </c>
      <c r="AC323" s="226" t="e">
        <f>IF(ISNA(VLOOKUP(F323,NXT!$C$18:$C$347,1,0)),x,"")</f>
        <v>#NAME?</v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 t="str">
        <f t="shared" si="10"/>
        <v/>
      </c>
      <c r="C324" s="37"/>
      <c r="D324" s="195"/>
      <c r="E324" s="37"/>
      <c r="F324" s="40"/>
      <c r="G324" s="627"/>
      <c r="H324" s="7"/>
      <c r="I324" s="277"/>
      <c r="J324" s="277"/>
      <c r="K324" s="38"/>
      <c r="L324" s="39"/>
      <c r="M324" s="750"/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/>
      </c>
      <c r="AC324" s="226" t="e">
        <f>IF(ISNA(VLOOKUP(F324,NXT!$C$18:$C$347,1,0)),x,"")</f>
        <v>#NAME?</v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 t="str">
        <f t="shared" si="10"/>
        <v/>
      </c>
      <c r="C325" s="195"/>
      <c r="D325" s="195"/>
      <c r="E325" s="195"/>
      <c r="F325" s="203"/>
      <c r="G325" s="751"/>
      <c r="H325" s="7"/>
      <c r="I325" s="277"/>
      <c r="J325" s="277"/>
      <c r="K325" s="749"/>
      <c r="L325" s="750"/>
      <c r="M325" s="750"/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/>
      </c>
      <c r="AB325" s="740"/>
      <c r="AC325" s="226" t="e">
        <f>IF(ISNA(VLOOKUP(F325,NXT!$C$18:$C$347,1,0)),x,"")</f>
        <v>#NAME?</v>
      </c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 t="str">
        <f t="shared" si="10"/>
        <v/>
      </c>
      <c r="C326" s="195"/>
      <c r="D326" s="195"/>
      <c r="E326" s="195"/>
      <c r="F326" s="203"/>
      <c r="G326" s="751"/>
      <c r="H326" s="7"/>
      <c r="I326" s="277"/>
      <c r="J326" s="277"/>
      <c r="K326" s="749"/>
      <c r="L326" s="750"/>
      <c r="M326" s="750"/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/>
      </c>
      <c r="AB326" s="740"/>
      <c r="AC326" s="226" t="e">
        <f>IF(ISNA(VLOOKUP(F326,NXT!$C$18:$C$347,1,0)),x,"")</f>
        <v>#NAME?</v>
      </c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 t="str">
        <f t="shared" si="10"/>
        <v/>
      </c>
      <c r="C327" s="195"/>
      <c r="D327" s="195"/>
      <c r="E327" s="195"/>
      <c r="F327" s="203"/>
      <c r="G327" s="751"/>
      <c r="H327" s="7"/>
      <c r="I327" s="277"/>
      <c r="J327" s="277"/>
      <c r="K327" s="749"/>
      <c r="L327" s="750"/>
      <c r="M327" s="750"/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/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 t="str">
        <f t="shared" si="10"/>
        <v/>
      </c>
      <c r="C328" s="37"/>
      <c r="D328" s="195"/>
      <c r="E328" s="37"/>
      <c r="F328" s="40"/>
      <c r="G328" s="627"/>
      <c r="H328" s="45"/>
      <c r="I328" s="277"/>
      <c r="J328" s="277"/>
      <c r="K328" s="38"/>
      <c r="L328" s="39"/>
      <c r="M328" s="39"/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/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 t="str">
        <f t="shared" si="10"/>
        <v/>
      </c>
      <c r="C329" s="37"/>
      <c r="D329" s="195"/>
      <c r="E329" s="37"/>
      <c r="F329" s="40"/>
      <c r="G329" s="627"/>
      <c r="H329" s="45"/>
      <c r="I329" s="277"/>
      <c r="J329" s="277"/>
      <c r="K329" s="38"/>
      <c r="L329" s="39"/>
      <c r="M329" s="39"/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/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 t="str">
        <f t="shared" si="10"/>
        <v/>
      </c>
      <c r="C330" s="195"/>
      <c r="D330" s="195"/>
      <c r="E330" s="195"/>
      <c r="F330" s="203"/>
      <c r="G330" s="751"/>
      <c r="H330" s="45"/>
      <c r="I330" s="277"/>
      <c r="J330" s="277"/>
      <c r="K330" s="749"/>
      <c r="L330" s="750"/>
      <c r="M330" s="750"/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/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 t="str">
        <f t="shared" si="10"/>
        <v/>
      </c>
      <c r="C331" s="195"/>
      <c r="D331" s="195"/>
      <c r="E331" s="195"/>
      <c r="F331" s="203"/>
      <c r="G331" s="751"/>
      <c r="H331" s="7"/>
      <c r="I331" s="277"/>
      <c r="J331" s="277"/>
      <c r="K331" s="749"/>
      <c r="L331" s="750"/>
      <c r="M331" s="750"/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/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 t="str">
        <f t="shared" si="10"/>
        <v/>
      </c>
      <c r="C332" s="195"/>
      <c r="D332" s="195"/>
      <c r="E332" s="195"/>
      <c r="F332" s="203"/>
      <c r="G332" s="751"/>
      <c r="H332" s="7"/>
      <c r="I332" s="277"/>
      <c r="J332" s="277"/>
      <c r="K332" s="749"/>
      <c r="L332" s="750"/>
      <c r="M332" s="750"/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/>
      </c>
      <c r="AB332" s="740"/>
      <c r="AC332" s="226" t="e">
        <f>IF(ISNA(VLOOKUP(F332,NXT!$C$18:$C$347,1,0)),x,"")</f>
        <v>#NAME?</v>
      </c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 t="str">
        <f t="shared" si="10"/>
        <v/>
      </c>
      <c r="C333" s="195"/>
      <c r="D333" s="195"/>
      <c r="E333" s="195"/>
      <c r="F333" s="203"/>
      <c r="G333" s="751"/>
      <c r="H333" s="7"/>
      <c r="I333" s="277"/>
      <c r="J333" s="277"/>
      <c r="K333" s="749"/>
      <c r="L333" s="750"/>
      <c r="M333" s="750"/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/>
      </c>
      <c r="AB333" s="740"/>
      <c r="AC333" s="226" t="e">
        <f>IF(ISNA(VLOOKUP(F333,NXT!$C$18:$C$347,1,0)),x,"")</f>
        <v>#NAME?</v>
      </c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 t="str">
        <f t="shared" si="10"/>
        <v/>
      </c>
      <c r="C334" s="195"/>
      <c r="D334" s="195"/>
      <c r="E334" s="195"/>
      <c r="F334" s="203"/>
      <c r="G334" s="751"/>
      <c r="H334" s="7"/>
      <c r="I334" s="277"/>
      <c r="J334" s="277"/>
      <c r="K334" s="749"/>
      <c r="L334" s="750"/>
      <c r="M334" s="750"/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/>
      </c>
      <c r="AB334" s="740"/>
      <c r="AC334" s="226" t="e">
        <f>IF(ISNA(VLOOKUP(F334,NXT!$C$18:$C$347,1,0)),x,"")</f>
        <v>#NAME?</v>
      </c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 t="str">
        <f t="shared" si="10"/>
        <v/>
      </c>
      <c r="C335" s="37"/>
      <c r="D335" s="195"/>
      <c r="E335" s="37"/>
      <c r="F335" s="40"/>
      <c r="G335" s="627"/>
      <c r="H335" s="7"/>
      <c r="I335" s="277"/>
      <c r="J335" s="277"/>
      <c r="K335" s="38"/>
      <c r="L335" s="39"/>
      <c r="M335" s="750"/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/>
      </c>
      <c r="AC335" s="226" t="e">
        <f>IF(ISNA(VLOOKUP(F335,NXT!$C$18:$C$347,1,0)),x,"")</f>
        <v>#NAME?</v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 t="str">
        <f t="shared" si="10"/>
        <v/>
      </c>
      <c r="C336" s="37"/>
      <c r="D336" s="195"/>
      <c r="E336" s="37"/>
      <c r="F336" s="40"/>
      <c r="G336" s="627"/>
      <c r="H336" s="7"/>
      <c r="I336" s="277"/>
      <c r="J336" s="277"/>
      <c r="K336" s="38"/>
      <c r="L336" s="39"/>
      <c r="M336" s="750"/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/>
      </c>
      <c r="AB336" s="226"/>
      <c r="AC336" s="226" t="e">
        <f>IF(ISNA(VLOOKUP(F336,NXT!$C$18:$C$347,1,0)),x,"")</f>
        <v>#NAME?</v>
      </c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 t="str">
        <f t="shared" si="10"/>
        <v/>
      </c>
      <c r="C337" s="37"/>
      <c r="D337" s="195"/>
      <c r="E337" s="37"/>
      <c r="F337" s="40"/>
      <c r="G337" s="627"/>
      <c r="H337" s="7"/>
      <c r="I337" s="277"/>
      <c r="J337" s="277"/>
      <c r="K337" s="749"/>
      <c r="L337" s="39"/>
      <c r="M337" s="750"/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/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 t="str">
        <f t="shared" si="10"/>
        <v/>
      </c>
      <c r="C338" s="37"/>
      <c r="D338" s="195"/>
      <c r="E338" s="37"/>
      <c r="F338" s="40"/>
      <c r="G338" s="627"/>
      <c r="H338" s="7"/>
      <c r="I338" s="277"/>
      <c r="J338" s="277"/>
      <c r="K338" s="38"/>
      <c r="L338" s="39"/>
      <c r="M338" s="750"/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/>
      </c>
      <c r="AC338" s="226" t="e">
        <f>IF(ISNA(VLOOKUP(F338,NXT!$C$18:$C$347,1,0)),x,"")</f>
        <v>#NAME?</v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 t="str">
        <f t="shared" si="10"/>
        <v/>
      </c>
      <c r="C339" s="37"/>
      <c r="D339" s="195"/>
      <c r="E339" s="37"/>
      <c r="F339" s="40"/>
      <c r="G339" s="624"/>
      <c r="H339" s="7"/>
      <c r="I339" s="278"/>
      <c r="J339" s="277"/>
      <c r="K339" s="38"/>
      <c r="L339" s="39"/>
      <c r="M339" s="750"/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/>
      </c>
      <c r="AC339" s="226" t="e">
        <f>IF(ISNA(VLOOKUP(F339,NXT!$C$18:$C$347,1,0)),x,"")</f>
        <v>#NAME?</v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 t="str">
        <f t="shared" si="10"/>
        <v/>
      </c>
      <c r="C340" s="37"/>
      <c r="D340" s="195"/>
      <c r="E340" s="37"/>
      <c r="F340" s="40"/>
      <c r="G340" s="624"/>
      <c r="H340" s="7"/>
      <c r="I340" s="278"/>
      <c r="J340" s="277"/>
      <c r="K340" s="38"/>
      <c r="L340" s="39"/>
      <c r="M340" s="750"/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/>
      </c>
      <c r="AC340" s="226" t="e">
        <f>IF(ISNA(VLOOKUP(F340,NXT!$C$18:$C$347,1,0)),x,"")</f>
        <v>#NAME?</v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 t="str">
        <f t="shared" si="10"/>
        <v/>
      </c>
      <c r="C341" s="37"/>
      <c r="D341" s="195"/>
      <c r="E341" s="37"/>
      <c r="F341" s="203"/>
      <c r="G341" s="627"/>
      <c r="H341" s="7"/>
      <c r="I341" s="277"/>
      <c r="J341" s="277"/>
      <c r="K341" s="749"/>
      <c r="L341" s="39"/>
      <c r="M341" s="750"/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/>
      </c>
      <c r="AC341" s="226" t="e">
        <f>IF(ISNA(VLOOKUP(F341,NXT!$C$18:$C$347,1,0)),x,"")</f>
        <v>#NAME?</v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 t="str">
        <f t="shared" si="10"/>
        <v/>
      </c>
      <c r="C342" s="37"/>
      <c r="D342" s="195"/>
      <c r="E342" s="37"/>
      <c r="F342" s="203"/>
      <c r="G342" s="627"/>
      <c r="H342" s="7"/>
      <c r="I342" s="277"/>
      <c r="J342" s="277"/>
      <c r="K342" s="38"/>
      <c r="L342" s="39"/>
      <c r="M342" s="750"/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/>
      </c>
      <c r="AC342" s="226" t="e">
        <f>IF(ISNA(VLOOKUP(F342,NXT!$C$18:$C$347,1,0)),x,"")</f>
        <v>#NAME?</v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 t="str">
        <f t="shared" si="10"/>
        <v/>
      </c>
      <c r="C343" s="37"/>
      <c r="D343" s="195"/>
      <c r="E343" s="37"/>
      <c r="F343" s="40"/>
      <c r="G343" s="627"/>
      <c r="H343" s="7"/>
      <c r="I343" s="278"/>
      <c r="J343" s="278"/>
      <c r="K343" s="38"/>
      <c r="L343" s="39"/>
      <c r="M343" s="750"/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/>
      </c>
      <c r="AC343" s="226" t="e">
        <f>IF(ISNA(VLOOKUP(F343,NXT!$C$18:$C$347,1,0)),x,"")</f>
        <v>#NAME?</v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 t="str">
        <f t="shared" ref="B344:B407" si="11">IF(C344&lt;&gt;"",MONTH(C344),"")</f>
        <v/>
      </c>
      <c r="C344" s="37"/>
      <c r="D344" s="195"/>
      <c r="E344" s="37"/>
      <c r="F344" s="40"/>
      <c r="G344" s="627"/>
      <c r="H344" s="7"/>
      <c r="I344" s="277"/>
      <c r="J344" s="277"/>
      <c r="K344" s="38"/>
      <c r="L344" s="39"/>
      <c r="M344" s="750"/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/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 t="str">
        <f t="shared" si="11"/>
        <v/>
      </c>
      <c r="C345" s="195"/>
      <c r="D345" s="195"/>
      <c r="E345" s="195"/>
      <c r="F345" s="203"/>
      <c r="G345" s="751"/>
      <c r="H345" s="7"/>
      <c r="I345" s="277"/>
      <c r="J345" s="277"/>
      <c r="K345" s="749"/>
      <c r="L345" s="750"/>
      <c r="M345" s="750"/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/>
      </c>
      <c r="AC345" s="226" t="e">
        <f>IF(ISNA(VLOOKUP(F345,NXT!$C$18:$C$347,1,0)),x,"")</f>
        <v>#NAME?</v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 t="str">
        <f t="shared" si="11"/>
        <v/>
      </c>
      <c r="C346" s="195"/>
      <c r="D346" s="195"/>
      <c r="E346" s="195"/>
      <c r="F346" s="203"/>
      <c r="G346" s="751"/>
      <c r="H346" s="7"/>
      <c r="I346" s="277"/>
      <c r="J346" s="277"/>
      <c r="K346" s="749"/>
      <c r="L346" s="750"/>
      <c r="M346" s="750"/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/>
      </c>
      <c r="AB346" s="740"/>
      <c r="AC346" s="226" t="e">
        <f>IF(ISNA(VLOOKUP(F346,NXT!$C$18:$C$347,1,0)),x,"")</f>
        <v>#NAME?</v>
      </c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 t="str">
        <f t="shared" si="11"/>
        <v/>
      </c>
      <c r="C347" s="195"/>
      <c r="D347" s="195"/>
      <c r="E347" s="195"/>
      <c r="F347" s="203"/>
      <c r="G347" s="751"/>
      <c r="H347" s="7"/>
      <c r="I347" s="277"/>
      <c r="J347" s="277"/>
      <c r="K347" s="749"/>
      <c r="L347" s="750"/>
      <c r="M347" s="750"/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/>
      </c>
      <c r="AB347" s="740"/>
      <c r="AC347" s="226" t="e">
        <f>IF(ISNA(VLOOKUP(F347,NXT!$C$18:$C$347,1,0)),x,"")</f>
        <v>#NAME?</v>
      </c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 t="str">
        <f t="shared" si="11"/>
        <v/>
      </c>
      <c r="C348" s="195"/>
      <c r="D348" s="195"/>
      <c r="E348" s="195"/>
      <c r="F348" s="203"/>
      <c r="G348" s="751"/>
      <c r="H348" s="7"/>
      <c r="I348" s="277"/>
      <c r="J348" s="277"/>
      <c r="K348" s="749"/>
      <c r="L348" s="750"/>
      <c r="M348" s="750"/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/>
      </c>
      <c r="AB348" s="740"/>
      <c r="AC348" s="226" t="e">
        <f>IF(ISNA(VLOOKUP(F348,NXT!$C$18:$C$347,1,0)),x,"")</f>
        <v>#NAME?</v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 t="str">
        <f t="shared" si="11"/>
        <v/>
      </c>
      <c r="C349" s="37"/>
      <c r="D349" s="195"/>
      <c r="E349" s="37"/>
      <c r="F349" s="330"/>
      <c r="G349" s="627"/>
      <c r="H349" s="7"/>
      <c r="I349" s="277"/>
      <c r="J349" s="277"/>
      <c r="K349" s="749"/>
      <c r="L349" s="39"/>
      <c r="M349" s="750"/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/>
      </c>
      <c r="AC349" s="226" t="e">
        <f>IF(ISNA(VLOOKUP(F349,NXT!$C$18:$C$347,1,0)),x,"")</f>
        <v>#NAME?</v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 t="str">
        <f t="shared" si="11"/>
        <v/>
      </c>
      <c r="C350" s="37"/>
      <c r="D350" s="195"/>
      <c r="E350" s="37"/>
      <c r="F350" s="330"/>
      <c r="G350" s="627"/>
      <c r="H350" s="7"/>
      <c r="I350" s="278"/>
      <c r="J350" s="278"/>
      <c r="K350" s="38"/>
      <c r="L350" s="39"/>
      <c r="M350" s="750"/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/>
      </c>
      <c r="AC350" s="226" t="e">
        <f>IF(ISNA(VLOOKUP(F350,NXT!$C$18:$C$347,1,0)),x,"")</f>
        <v>#NAME?</v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 t="str">
        <f t="shared" si="11"/>
        <v/>
      </c>
      <c r="C351" s="37"/>
      <c r="D351" s="195"/>
      <c r="E351" s="37"/>
      <c r="F351" s="330"/>
      <c r="G351" s="627"/>
      <c r="H351" s="7"/>
      <c r="I351" s="278"/>
      <c r="J351" s="278"/>
      <c r="K351" s="749"/>
      <c r="L351" s="39"/>
      <c r="M351" s="750"/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/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 t="str">
        <f t="shared" si="11"/>
        <v/>
      </c>
      <c r="C352" s="37"/>
      <c r="D352" s="195"/>
      <c r="E352" s="37"/>
      <c r="F352" s="40"/>
      <c r="G352" s="627"/>
      <c r="H352" s="7"/>
      <c r="I352" s="277"/>
      <c r="J352" s="277"/>
      <c r="K352" s="38"/>
      <c r="L352" s="39"/>
      <c r="M352" s="750"/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/>
      </c>
      <c r="AC352" s="226" t="e">
        <f>IF(ISNA(VLOOKUP(F352,NXT!$C$18:$C$347,1,0)),x,"")</f>
        <v>#NAME?</v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 t="str">
        <f t="shared" si="11"/>
        <v/>
      </c>
      <c r="C353" s="37"/>
      <c r="D353" s="195"/>
      <c r="E353" s="37"/>
      <c r="F353" s="40"/>
      <c r="G353" s="627"/>
      <c r="H353" s="7"/>
      <c r="I353" s="277"/>
      <c r="J353" s="277"/>
      <c r="K353" s="38"/>
      <c r="L353" s="39"/>
      <c r="M353" s="750"/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/>
      </c>
      <c r="AC353" s="226" t="e">
        <f>IF(ISNA(VLOOKUP(F353,NXT!$C$18:$C$347,1,0)),x,"")</f>
        <v>#NAME?</v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 t="str">
        <f t="shared" si="11"/>
        <v/>
      </c>
      <c r="C354" s="195"/>
      <c r="D354" s="195"/>
      <c r="E354" s="195"/>
      <c r="F354" s="898"/>
      <c r="G354" s="751"/>
      <c r="H354" s="7"/>
      <c r="I354" s="277"/>
      <c r="J354" s="277"/>
      <c r="K354" s="749"/>
      <c r="L354" s="750"/>
      <c r="M354" s="750"/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/>
      </c>
      <c r="AB354" s="740"/>
      <c r="AC354" s="226" t="e">
        <f>IF(ISNA(VLOOKUP(F354,NXT!$C$18:$C$347,1,0)),x,"")</f>
        <v>#NAME?</v>
      </c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 t="str">
        <f t="shared" si="11"/>
        <v/>
      </c>
      <c r="C355" s="37"/>
      <c r="D355" s="195"/>
      <c r="E355" s="37"/>
      <c r="F355" s="898"/>
      <c r="G355" s="884"/>
      <c r="H355" s="7"/>
      <c r="I355" s="277"/>
      <c r="J355" s="277"/>
      <c r="K355" s="749"/>
      <c r="L355" s="750"/>
      <c r="M355" s="750"/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/>
      </c>
      <c r="AC355" s="226" t="e">
        <f>IF(ISNA(VLOOKUP(F355,NXT!$C$18:$C$347,1,0)),x,"")</f>
        <v>#NAME?</v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 t="str">
        <f t="shared" si="11"/>
        <v/>
      </c>
      <c r="C356" s="37"/>
      <c r="D356" s="195"/>
      <c r="E356" s="37"/>
      <c r="F356" s="203"/>
      <c r="G356" s="884"/>
      <c r="H356" s="7"/>
      <c r="I356" s="277"/>
      <c r="J356" s="277"/>
      <c r="K356" s="749"/>
      <c r="L356" s="750"/>
      <c r="M356" s="750"/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/>
      </c>
      <c r="AC356" s="226" t="e">
        <f>IF(ISNA(VLOOKUP(F356,NXT!$C$18:$C$347,1,0)),x,"")</f>
        <v>#NAME?</v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 t="str">
        <f t="shared" si="11"/>
        <v/>
      </c>
      <c r="C357" s="37"/>
      <c r="D357" s="195"/>
      <c r="E357" s="37"/>
      <c r="F357" s="40"/>
      <c r="G357" s="884"/>
      <c r="H357" s="7"/>
      <c r="I357" s="277"/>
      <c r="J357" s="277"/>
      <c r="K357" s="38"/>
      <c r="L357" s="39"/>
      <c r="M357" s="750"/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/>
      </c>
      <c r="AC357" s="226" t="e">
        <f>IF(ISNA(VLOOKUP(F357,NXT!$C$18:$C$347,1,0)),x,"")</f>
        <v>#NAME?</v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 t="str">
        <f t="shared" si="11"/>
        <v/>
      </c>
      <c r="C358" s="37"/>
      <c r="D358" s="195"/>
      <c r="E358" s="111"/>
      <c r="F358" s="899"/>
      <c r="G358" s="627"/>
      <c r="H358" s="7"/>
      <c r="I358" s="280"/>
      <c r="J358" s="280"/>
      <c r="K358" s="112"/>
      <c r="L358" s="39"/>
      <c r="M358" s="750"/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/>
      </c>
      <c r="AC358" s="226" t="e">
        <f>IF(ISNA(VLOOKUP(F358,NXT!$C$18:$C$347,1,0)),x,"")</f>
        <v>#NAME?</v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 t="str">
        <f t="shared" si="11"/>
        <v/>
      </c>
      <c r="C359" s="195"/>
      <c r="D359" s="195"/>
      <c r="E359" s="195"/>
      <c r="F359" s="898"/>
      <c r="G359" s="751"/>
      <c r="H359" s="7"/>
      <c r="I359" s="277"/>
      <c r="J359" s="277"/>
      <c r="K359" s="749"/>
      <c r="L359" s="750"/>
      <c r="M359" s="750"/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/>
      </c>
      <c r="AB359" s="740"/>
      <c r="AC359" s="226" t="e">
        <f>IF(ISNA(VLOOKUP(F359,NXT!$C$18:$C$347,1,0)),x,"")</f>
        <v>#NAME?</v>
      </c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 t="str">
        <f t="shared" si="11"/>
        <v/>
      </c>
      <c r="C360" s="195"/>
      <c r="D360" s="195"/>
      <c r="E360" s="195"/>
      <c r="F360" s="203"/>
      <c r="G360" s="751"/>
      <c r="H360" s="7"/>
      <c r="I360" s="277"/>
      <c r="J360" s="277"/>
      <c r="K360" s="749"/>
      <c r="L360" s="750"/>
      <c r="M360" s="750"/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/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 t="str">
        <f t="shared" si="11"/>
        <v/>
      </c>
      <c r="C361" s="195"/>
      <c r="D361" s="195"/>
      <c r="E361" s="195"/>
      <c r="F361" s="203"/>
      <c r="G361" s="751"/>
      <c r="H361" s="7"/>
      <c r="I361" s="277"/>
      <c r="J361" s="277"/>
      <c r="K361" s="749"/>
      <c r="L361" s="750"/>
      <c r="M361" s="750"/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/>
      </c>
      <c r="AB361" s="740"/>
      <c r="AC361" s="226" t="e">
        <f>IF(ISNA(VLOOKUP(F361,NXT!$C$18:$C$347,1,0)),x,"")</f>
        <v>#NAME?</v>
      </c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 t="str">
        <f t="shared" si="11"/>
        <v/>
      </c>
      <c r="C362" s="195"/>
      <c r="D362" s="195"/>
      <c r="E362" s="195"/>
      <c r="F362" s="203"/>
      <c r="G362" s="751"/>
      <c r="H362" s="7"/>
      <c r="I362" s="277"/>
      <c r="J362" s="277"/>
      <c r="K362" s="749"/>
      <c r="L362" s="750"/>
      <c r="M362" s="750"/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/>
      </c>
      <c r="AB362" s="740"/>
      <c r="AC362" s="226" t="e">
        <f>IF(ISNA(VLOOKUP(F362,NXT!$C$18:$C$347,1,0)),x,"")</f>
        <v>#NAME?</v>
      </c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 t="str">
        <f t="shared" si="11"/>
        <v/>
      </c>
      <c r="C363" s="195"/>
      <c r="D363" s="195"/>
      <c r="E363" s="195"/>
      <c r="F363" s="203"/>
      <c r="G363" s="751"/>
      <c r="H363" s="7"/>
      <c r="I363" s="277"/>
      <c r="J363" s="277"/>
      <c r="K363" s="749"/>
      <c r="L363" s="750"/>
      <c r="M363" s="750"/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/>
      </c>
      <c r="AB363" s="740"/>
      <c r="AC363" s="226" t="e">
        <f>IF(ISNA(VLOOKUP(F363,NXT!$C$18:$C$347,1,0)),x,"")</f>
        <v>#NAME?</v>
      </c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 t="str">
        <f t="shared" si="11"/>
        <v/>
      </c>
      <c r="C364" s="37"/>
      <c r="D364" s="195"/>
      <c r="E364" s="37"/>
      <c r="F364" s="40"/>
      <c r="G364" s="627"/>
      <c r="H364" s="7"/>
      <c r="I364" s="277"/>
      <c r="J364" s="277"/>
      <c r="K364" s="749"/>
      <c r="L364" s="39"/>
      <c r="M364" s="750"/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/>
      </c>
      <c r="AC364" s="226" t="e">
        <f>IF(ISNA(VLOOKUP(F364,NXT!$C$18:$C$347,1,0)),x,"")</f>
        <v>#NAME?</v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 t="str">
        <f t="shared" si="11"/>
        <v/>
      </c>
      <c r="C365" s="37"/>
      <c r="D365" s="195"/>
      <c r="E365" s="37"/>
      <c r="F365" s="40"/>
      <c r="G365" s="627"/>
      <c r="H365" s="7"/>
      <c r="I365" s="277"/>
      <c r="J365" s="277"/>
      <c r="K365" s="38"/>
      <c r="L365" s="39"/>
      <c r="M365" s="750"/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/>
      </c>
      <c r="AC365" s="226" t="e">
        <f>IF(ISNA(VLOOKUP(F365,NXT!$C$18:$C$347,1,0)),x,"")</f>
        <v>#NAME?</v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 t="str">
        <f t="shared" si="11"/>
        <v/>
      </c>
      <c r="C366" s="37"/>
      <c r="D366" s="195"/>
      <c r="E366" s="37"/>
      <c r="F366" s="40"/>
      <c r="G366" s="627"/>
      <c r="H366" s="7"/>
      <c r="I366" s="277"/>
      <c r="J366" s="277"/>
      <c r="K366" s="749"/>
      <c r="L366" s="39"/>
      <c r="M366" s="750"/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/>
      </c>
      <c r="AC366" s="226" t="e">
        <f>IF(ISNA(VLOOKUP(F366,NXT!$C$18:$C$347,1,0)),x,"")</f>
        <v>#NAME?</v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 t="str">
        <f t="shared" si="11"/>
        <v/>
      </c>
      <c r="C367" s="37"/>
      <c r="D367" s="195"/>
      <c r="E367" s="37"/>
      <c r="F367" s="40"/>
      <c r="G367" s="627"/>
      <c r="H367" s="7"/>
      <c r="I367" s="277"/>
      <c r="J367" s="277"/>
      <c r="K367" s="38"/>
      <c r="L367" s="39"/>
      <c r="M367" s="750"/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/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 t="str">
        <f t="shared" si="11"/>
        <v/>
      </c>
      <c r="C368" s="37"/>
      <c r="D368" s="195"/>
      <c r="E368" s="37"/>
      <c r="F368" s="40"/>
      <c r="G368" s="627"/>
      <c r="H368" s="7"/>
      <c r="I368" s="277"/>
      <c r="J368" s="277"/>
      <c r="K368" s="38"/>
      <c r="L368" s="39"/>
      <c r="M368" s="750"/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/>
      </c>
      <c r="AC368" s="226" t="e">
        <f>IF(ISNA(VLOOKUP(F368,NXT!$C$18:$C$347,1,0)),x,"")</f>
        <v>#NAME?</v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 t="str">
        <f t="shared" si="11"/>
        <v/>
      </c>
      <c r="C369" s="195"/>
      <c r="D369" s="195"/>
      <c r="E369" s="195"/>
      <c r="F369" s="203"/>
      <c r="G369" s="751"/>
      <c r="H369" s="7"/>
      <c r="I369" s="277"/>
      <c r="J369" s="277"/>
      <c r="K369" s="749"/>
      <c r="L369" s="750"/>
      <c r="M369" s="750"/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/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 t="str">
        <f t="shared" si="11"/>
        <v/>
      </c>
      <c r="C370" s="195"/>
      <c r="D370" s="195"/>
      <c r="E370" s="195"/>
      <c r="F370" s="203"/>
      <c r="G370" s="751"/>
      <c r="H370" s="7"/>
      <c r="I370" s="277"/>
      <c r="J370" s="277"/>
      <c r="K370" s="749"/>
      <c r="L370" s="750"/>
      <c r="M370" s="750"/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/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 t="str">
        <f t="shared" si="11"/>
        <v/>
      </c>
      <c r="C371" s="37"/>
      <c r="D371" s="195"/>
      <c r="E371" s="37"/>
      <c r="F371" s="40"/>
      <c r="G371" s="627"/>
      <c r="H371" s="7"/>
      <c r="I371" s="277"/>
      <c r="J371" s="277"/>
      <c r="K371" s="749"/>
      <c r="L371" s="39"/>
      <c r="M371" s="750"/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/>
      </c>
      <c r="AC371" s="226" t="e">
        <f>IF(ISNA(VLOOKUP(F371,NXT!$C$18:$C$347,1,0)),x,"")</f>
        <v>#NAME?</v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 t="str">
        <f t="shared" si="11"/>
        <v/>
      </c>
      <c r="C372" s="37"/>
      <c r="D372" s="195"/>
      <c r="E372" s="37"/>
      <c r="F372" s="40"/>
      <c r="G372" s="627"/>
      <c r="H372" s="7"/>
      <c r="I372" s="277"/>
      <c r="J372" s="277"/>
      <c r="K372" s="38"/>
      <c r="L372" s="39"/>
      <c r="M372" s="750"/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/>
      </c>
      <c r="AC372" s="226" t="e">
        <f>IF(ISNA(VLOOKUP(F372,NXT!$C$18:$C$347,1,0)),x,"")</f>
        <v>#NAME?</v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 t="str">
        <f t="shared" si="11"/>
        <v/>
      </c>
      <c r="C373" s="37"/>
      <c r="D373" s="195"/>
      <c r="E373" s="37"/>
      <c r="F373" s="203"/>
      <c r="G373" s="627"/>
      <c r="H373" s="7"/>
      <c r="I373" s="277"/>
      <c r="J373" s="277"/>
      <c r="K373" s="749"/>
      <c r="L373" s="39"/>
      <c r="M373" s="750"/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/>
      </c>
      <c r="AC373" s="226" t="e">
        <f>IF(ISNA(VLOOKUP(F373,NXT!$C$18:$C$347,1,0)),x,"")</f>
        <v>#NAME?</v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 t="str">
        <f t="shared" si="11"/>
        <v/>
      </c>
      <c r="C374" s="37"/>
      <c r="D374" s="195"/>
      <c r="E374" s="37"/>
      <c r="F374" s="203"/>
      <c r="G374" s="627"/>
      <c r="H374" s="7"/>
      <c r="I374" s="277"/>
      <c r="J374" s="277"/>
      <c r="K374" s="38"/>
      <c r="L374" s="39"/>
      <c r="M374" s="750"/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 t="str">
        <f t="shared" si="11"/>
        <v/>
      </c>
      <c r="C375" s="37"/>
      <c r="D375" s="37"/>
      <c r="E375" s="37"/>
      <c r="F375" s="899"/>
      <c r="G375" s="627"/>
      <c r="H375" s="7"/>
      <c r="I375" s="278"/>
      <c r="J375" s="278"/>
      <c r="K375" s="38"/>
      <c r="L375" s="39"/>
      <c r="M375" s="39"/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/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 t="str">
        <f t="shared" si="11"/>
        <v/>
      </c>
      <c r="C376" s="37"/>
      <c r="D376" s="37"/>
      <c r="E376" s="37"/>
      <c r="F376" s="40"/>
      <c r="G376" s="627"/>
      <c r="H376" s="45"/>
      <c r="I376" s="277"/>
      <c r="J376" s="277"/>
      <c r="K376" s="38"/>
      <c r="L376" s="39"/>
      <c r="M376" s="750"/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/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 t="str">
        <f t="shared" si="11"/>
        <v/>
      </c>
      <c r="C377" s="37"/>
      <c r="D377" s="195"/>
      <c r="E377" s="37"/>
      <c r="F377" s="40"/>
      <c r="G377" s="624"/>
      <c r="H377" s="7"/>
      <c r="I377" s="278"/>
      <c r="J377" s="277"/>
      <c r="K377" s="38"/>
      <c r="L377" s="39"/>
      <c r="M377" s="750"/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/>
      </c>
      <c r="AC377" s="226" t="e">
        <f>IF(ISNA(VLOOKUP(F377,NXT!$C$18:$C$347,1,0)),x,"")</f>
        <v>#NAME?</v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 t="str">
        <f t="shared" si="11"/>
        <v/>
      </c>
      <c r="C378" s="37"/>
      <c r="D378" s="195"/>
      <c r="E378" s="37"/>
      <c r="F378" s="40"/>
      <c r="G378" s="624"/>
      <c r="H378" s="7"/>
      <c r="I378" s="278"/>
      <c r="J378" s="277"/>
      <c r="K378" s="38"/>
      <c r="L378" s="39"/>
      <c r="M378" s="750"/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/>
      </c>
      <c r="AC378" s="226" t="e">
        <f>IF(ISNA(VLOOKUP(F378,NXT!$C$18:$C$347,1,0)),x,"")</f>
        <v>#NAME?</v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 t="str">
        <f t="shared" si="11"/>
        <v/>
      </c>
      <c r="C379" s="195"/>
      <c r="D379" s="195"/>
      <c r="E379" s="195"/>
      <c r="F379" s="203"/>
      <c r="G379" s="751"/>
      <c r="H379" s="7"/>
      <c r="I379" s="277"/>
      <c r="J379" s="277"/>
      <c r="K379" s="749"/>
      <c r="L379" s="750"/>
      <c r="M379" s="750"/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/>
      </c>
      <c r="AB379" s="740"/>
      <c r="AC379" s="226" t="e">
        <f>IF(ISNA(VLOOKUP(F379,NXT!$C$18:$C$347,1,0)),x,"")</f>
        <v>#NAME?</v>
      </c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 t="str">
        <f t="shared" si="11"/>
        <v/>
      </c>
      <c r="C380" s="195"/>
      <c r="D380" s="195"/>
      <c r="E380" s="195"/>
      <c r="F380" s="203"/>
      <c r="G380" s="751"/>
      <c r="H380" s="7"/>
      <c r="I380" s="277"/>
      <c r="J380" s="277"/>
      <c r="K380" s="749"/>
      <c r="L380" s="750"/>
      <c r="M380" s="750"/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/>
      </c>
      <c r="AB380" s="740"/>
      <c r="AC380" s="226" t="e">
        <f>IF(ISNA(VLOOKUP(F380,NXT!$C$18:$C$347,1,0)),x,"")</f>
        <v>#NAME?</v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 t="str">
        <f t="shared" si="11"/>
        <v/>
      </c>
      <c r="C381" s="195"/>
      <c r="D381" s="195"/>
      <c r="E381" s="195"/>
      <c r="F381" s="203"/>
      <c r="G381" s="751"/>
      <c r="H381" s="7"/>
      <c r="I381" s="277"/>
      <c r="J381" s="277"/>
      <c r="K381" s="749"/>
      <c r="L381" s="750"/>
      <c r="M381" s="750"/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/>
      </c>
      <c r="AB381" s="740"/>
      <c r="AC381" s="226" t="e">
        <f>IF(ISNA(VLOOKUP(F381,NXT!$C$18:$C$347,1,0)),x,"")</f>
        <v>#NAME?</v>
      </c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 t="str">
        <f t="shared" si="11"/>
        <v/>
      </c>
      <c r="C382" s="37"/>
      <c r="D382" s="195"/>
      <c r="E382" s="37"/>
      <c r="F382" s="40"/>
      <c r="G382" s="627"/>
      <c r="H382" s="7"/>
      <c r="I382" s="277"/>
      <c r="J382" s="277"/>
      <c r="K382" s="38"/>
      <c r="L382" s="39"/>
      <c r="M382" s="750"/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/>
      </c>
      <c r="AC382" s="226" t="e">
        <f>IF(ISNA(VLOOKUP(F382,NXT!$C$18:$C$347,1,0)),x,"")</f>
        <v>#NAME?</v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 t="str">
        <f t="shared" si="11"/>
        <v/>
      </c>
      <c r="C383" s="37"/>
      <c r="D383" s="195"/>
      <c r="E383" s="37"/>
      <c r="F383" s="40"/>
      <c r="G383" s="627"/>
      <c r="H383" s="7"/>
      <c r="I383" s="277"/>
      <c r="J383" s="277"/>
      <c r="K383" s="38"/>
      <c r="L383" s="39"/>
      <c r="M383" s="750"/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/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 t="str">
        <f t="shared" si="11"/>
        <v/>
      </c>
      <c r="C384" s="195"/>
      <c r="D384" s="195"/>
      <c r="E384" s="195"/>
      <c r="F384" s="203"/>
      <c r="G384" s="751"/>
      <c r="H384" s="7"/>
      <c r="I384" s="277"/>
      <c r="J384" s="277"/>
      <c r="K384" s="749"/>
      <c r="L384" s="750"/>
      <c r="M384" s="750"/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/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 t="str">
        <f t="shared" si="11"/>
        <v/>
      </c>
      <c r="C385" s="195"/>
      <c r="D385" s="37"/>
      <c r="E385" s="195"/>
      <c r="F385" s="898"/>
      <c r="G385" s="751"/>
      <c r="H385" s="45"/>
      <c r="I385" s="277"/>
      <c r="J385" s="277"/>
      <c r="K385" s="749"/>
      <c r="L385" s="750"/>
      <c r="M385" s="750"/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/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 t="str">
        <f t="shared" si="11"/>
        <v/>
      </c>
      <c r="C386" s="195"/>
      <c r="D386" s="195"/>
      <c r="E386" s="195"/>
      <c r="F386" s="203"/>
      <c r="G386" s="751"/>
      <c r="H386" s="7"/>
      <c r="I386" s="277"/>
      <c r="J386" s="277"/>
      <c r="K386" s="749"/>
      <c r="L386" s="750"/>
      <c r="M386" s="750"/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/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 t="str">
        <f t="shared" si="11"/>
        <v/>
      </c>
      <c r="C387" s="195"/>
      <c r="D387" s="195"/>
      <c r="E387" s="195"/>
      <c r="F387" s="203"/>
      <c r="G387" s="751"/>
      <c r="H387" s="7"/>
      <c r="I387" s="277"/>
      <c r="J387" s="277"/>
      <c r="K387" s="749"/>
      <c r="L387" s="750"/>
      <c r="M387" s="750"/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/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 t="str">
        <f t="shared" si="11"/>
        <v/>
      </c>
      <c r="C388" s="195"/>
      <c r="D388" s="195"/>
      <c r="E388" s="195"/>
      <c r="F388" s="203"/>
      <c r="G388" s="751"/>
      <c r="H388" s="7"/>
      <c r="I388" s="277"/>
      <c r="J388" s="277"/>
      <c r="K388" s="749"/>
      <c r="L388" s="750"/>
      <c r="M388" s="750"/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/>
      </c>
      <c r="AB388" s="740"/>
      <c r="AC388" s="226" t="e">
        <f>IF(ISNA(VLOOKUP(F388,NXT!$C$18:$C$347,1,0)),x,"")</f>
        <v>#NAME?</v>
      </c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 t="str">
        <f t="shared" si="11"/>
        <v/>
      </c>
      <c r="C389" s="37"/>
      <c r="D389" s="195"/>
      <c r="E389" s="37"/>
      <c r="F389" s="40"/>
      <c r="G389" s="627"/>
      <c r="H389" s="7"/>
      <c r="I389" s="277"/>
      <c r="J389" s="277"/>
      <c r="K389" s="749"/>
      <c r="L389" s="39"/>
      <c r="M389" s="750"/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/>
      </c>
      <c r="AC389" s="226" t="e">
        <f>IF(ISNA(VLOOKUP(F389,NXT!$C$18:$C$347,1,0)),x,"")</f>
        <v>#NAME?</v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 t="str">
        <f t="shared" si="11"/>
        <v/>
      </c>
      <c r="C390" s="37"/>
      <c r="D390" s="195"/>
      <c r="E390" s="37"/>
      <c r="F390" s="40"/>
      <c r="G390" s="627"/>
      <c r="H390" s="7"/>
      <c r="I390" s="277"/>
      <c r="J390" s="277"/>
      <c r="K390" s="38"/>
      <c r="L390" s="39"/>
      <c r="M390" s="750"/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/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 t="str">
        <f t="shared" si="11"/>
        <v/>
      </c>
      <c r="C391" s="37"/>
      <c r="D391" s="37"/>
      <c r="E391" s="37"/>
      <c r="F391" s="40"/>
      <c r="G391" s="627"/>
      <c r="H391" s="45"/>
      <c r="I391" s="277"/>
      <c r="J391" s="277"/>
      <c r="K391" s="749"/>
      <c r="L391" s="39"/>
      <c r="M391" s="750"/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/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 t="str">
        <f t="shared" si="11"/>
        <v/>
      </c>
      <c r="C392" s="37"/>
      <c r="D392" s="37"/>
      <c r="E392" s="37"/>
      <c r="F392" s="40"/>
      <c r="G392" s="627"/>
      <c r="H392" s="45"/>
      <c r="I392" s="277"/>
      <c r="J392" s="277"/>
      <c r="K392" s="38"/>
      <c r="L392" s="39"/>
      <c r="M392" s="750"/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/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 t="str">
        <f t="shared" si="11"/>
        <v/>
      </c>
      <c r="C393" s="37"/>
      <c r="D393" s="37"/>
      <c r="E393" s="37"/>
      <c r="F393" s="40"/>
      <c r="G393" s="627"/>
      <c r="H393" s="45"/>
      <c r="I393" s="277"/>
      <c r="J393" s="277"/>
      <c r="K393" s="749"/>
      <c r="L393" s="39"/>
      <c r="M393" s="39"/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/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 t="str">
        <f t="shared" si="11"/>
        <v/>
      </c>
      <c r="C394" s="37"/>
      <c r="D394" s="37"/>
      <c r="E394" s="37"/>
      <c r="F394" s="40"/>
      <c r="G394" s="627"/>
      <c r="H394" s="45"/>
      <c r="I394" s="277"/>
      <c r="J394" s="277"/>
      <c r="K394" s="38"/>
      <c r="L394" s="39"/>
      <c r="M394" s="39"/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/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 t="str">
        <f t="shared" si="11"/>
        <v/>
      </c>
      <c r="C395" s="37"/>
      <c r="D395" s="37"/>
      <c r="E395" s="37"/>
      <c r="F395" s="40"/>
      <c r="G395" s="627"/>
      <c r="H395" s="7"/>
      <c r="I395" s="278"/>
      <c r="J395" s="278"/>
      <c r="K395" s="749"/>
      <c r="L395" s="39"/>
      <c r="M395" s="39"/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/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 t="str">
        <f t="shared" si="11"/>
        <v/>
      </c>
      <c r="C396" s="37"/>
      <c r="D396" s="195"/>
      <c r="E396" s="37"/>
      <c r="F396" s="40"/>
      <c r="G396" s="627"/>
      <c r="H396" s="7"/>
      <c r="I396" s="278"/>
      <c r="J396" s="278"/>
      <c r="K396" s="38"/>
      <c r="L396" s="39"/>
      <c r="M396" s="750"/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/>
      </c>
      <c r="AC396" s="226" t="e">
        <f>IF(ISNA(VLOOKUP(F396,NXT!$C$18:$C$347,1,0)),x,"")</f>
        <v>#NAME?</v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 t="str">
        <f t="shared" si="11"/>
        <v/>
      </c>
      <c r="C397" s="195"/>
      <c r="D397" s="195"/>
      <c r="E397" s="195"/>
      <c r="F397" s="203"/>
      <c r="G397" s="751"/>
      <c r="H397" s="7"/>
      <c r="I397" s="277"/>
      <c r="J397" s="277"/>
      <c r="K397" s="749"/>
      <c r="L397" s="750"/>
      <c r="M397" s="750"/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/>
      </c>
      <c r="AB397" s="740"/>
      <c r="AC397" s="226" t="e">
        <f>IF(ISNA(VLOOKUP(F397,NXT!$C$18:$C$347,1,0)),x,"")</f>
        <v>#NAME?</v>
      </c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 t="str">
        <f t="shared" si="11"/>
        <v/>
      </c>
      <c r="C398" s="37"/>
      <c r="D398" s="195"/>
      <c r="E398" s="37"/>
      <c r="F398" s="40"/>
      <c r="G398" s="627"/>
      <c r="H398" s="7"/>
      <c r="I398" s="277"/>
      <c r="J398" s="277"/>
      <c r="K398" s="749"/>
      <c r="L398" s="39"/>
      <c r="M398" s="750"/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/>
      </c>
      <c r="AC398" s="226" t="e">
        <f>IF(ISNA(VLOOKUP(F398,NXT!$C$18:$C$347,1,0)),x,"")</f>
        <v>#NAME?</v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 t="str">
        <f t="shared" si="11"/>
        <v/>
      </c>
      <c r="C399" s="37"/>
      <c r="D399" s="195"/>
      <c r="E399" s="37"/>
      <c r="F399" s="40"/>
      <c r="G399" s="627"/>
      <c r="H399" s="7"/>
      <c r="I399" s="277"/>
      <c r="J399" s="277"/>
      <c r="K399" s="749"/>
      <c r="L399" s="39"/>
      <c r="M399" s="750"/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/>
      </c>
      <c r="AC399" s="226" t="e">
        <f>IF(ISNA(VLOOKUP(F399,NXT!$C$18:$C$347,1,0)),x,"")</f>
        <v>#NAME?</v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 t="str">
        <f t="shared" si="11"/>
        <v/>
      </c>
      <c r="C400" s="37"/>
      <c r="D400" s="195"/>
      <c r="E400" s="37"/>
      <c r="F400" s="40"/>
      <c r="G400" s="627"/>
      <c r="H400" s="7"/>
      <c r="I400" s="277"/>
      <c r="J400" s="277"/>
      <c r="K400" s="749"/>
      <c r="L400" s="39"/>
      <c r="M400" s="750"/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 t="str">
        <f t="shared" si="11"/>
        <v/>
      </c>
      <c r="C401" s="37"/>
      <c r="D401" s="195"/>
      <c r="E401" s="37"/>
      <c r="F401" s="40"/>
      <c r="G401" s="627"/>
      <c r="H401" s="7"/>
      <c r="I401" s="277"/>
      <c r="J401" s="277"/>
      <c r="K401" s="38"/>
      <c r="L401" s="39"/>
      <c r="M401" s="750"/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/>
      </c>
      <c r="AC401" s="226" t="e">
        <f>IF(ISNA(VLOOKUP(F401,NXT!$C$18:$C$347,1,0)),x,"")</f>
        <v>#NAME?</v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 t="str">
        <f t="shared" si="11"/>
        <v/>
      </c>
      <c r="C402" s="37"/>
      <c r="D402" s="195"/>
      <c r="E402" s="37"/>
      <c r="F402" s="40"/>
      <c r="G402" s="627"/>
      <c r="H402" s="7"/>
      <c r="I402" s="277"/>
      <c r="J402" s="277"/>
      <c r="K402" s="749"/>
      <c r="L402" s="39"/>
      <c r="M402" s="750"/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/>
      </c>
      <c r="AC402" s="226" t="e">
        <f>IF(ISNA(VLOOKUP(F402,NXT!$C$18:$C$347,1,0)),x,"")</f>
        <v>#NAME?</v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 t="str">
        <f t="shared" si="11"/>
        <v/>
      </c>
      <c r="C403" s="37"/>
      <c r="D403" s="195"/>
      <c r="E403" s="37"/>
      <c r="F403" s="40"/>
      <c r="G403" s="627"/>
      <c r="H403" s="7"/>
      <c r="I403" s="277"/>
      <c r="J403" s="277"/>
      <c r="K403" s="38"/>
      <c r="L403" s="39"/>
      <c r="M403" s="750"/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/>
      </c>
      <c r="AC403" s="226" t="e">
        <f>IF(ISNA(VLOOKUP(F403,NXT!$C$18:$C$347,1,0)),x,"")</f>
        <v>#NAME?</v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 t="str">
        <f t="shared" si="11"/>
        <v/>
      </c>
      <c r="C404" s="37"/>
      <c r="D404" s="195"/>
      <c r="E404" s="37"/>
      <c r="F404" s="40"/>
      <c r="G404" s="627"/>
      <c r="H404" s="7"/>
      <c r="I404" s="277"/>
      <c r="J404" s="277"/>
      <c r="K404" s="38"/>
      <c r="L404" s="39"/>
      <c r="M404" s="750"/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/>
      </c>
      <c r="AC404" s="226" t="e">
        <f>IF(ISNA(VLOOKUP(F404,NXT!$C$18:$C$347,1,0)),x,"")</f>
        <v>#NAME?</v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 t="str">
        <f t="shared" si="11"/>
        <v/>
      </c>
      <c r="C405" s="37"/>
      <c r="D405" s="195"/>
      <c r="E405" s="37"/>
      <c r="F405" s="40"/>
      <c r="G405" s="627"/>
      <c r="H405" s="7"/>
      <c r="I405" s="277"/>
      <c r="J405" s="277"/>
      <c r="K405" s="749"/>
      <c r="L405" s="39"/>
      <c r="M405" s="750"/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/>
      </c>
      <c r="AC405" s="226" t="e">
        <f>IF(ISNA(VLOOKUP(F405,NXT!$C$18:$C$347,1,0)),x,"")</f>
        <v>#NAME?</v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 t="str">
        <f t="shared" si="11"/>
        <v/>
      </c>
      <c r="C406" s="37"/>
      <c r="D406" s="195"/>
      <c r="E406" s="37"/>
      <c r="F406" s="40"/>
      <c r="G406" s="627"/>
      <c r="H406" s="7"/>
      <c r="I406" s="277"/>
      <c r="J406" s="277"/>
      <c r="K406" s="749"/>
      <c r="L406" s="39"/>
      <c r="M406" s="750"/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/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 t="str">
        <f t="shared" si="11"/>
        <v/>
      </c>
      <c r="C407" s="37"/>
      <c r="D407" s="37"/>
      <c r="E407" s="37"/>
      <c r="F407" s="40"/>
      <c r="G407" s="627"/>
      <c r="H407" s="7"/>
      <c r="I407" s="277"/>
      <c r="J407" s="277"/>
      <c r="K407" s="38"/>
      <c r="L407" s="39"/>
      <c r="M407" s="39"/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/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 t="str">
        <f t="shared" ref="B408:B432" si="12">IF(C408&lt;&gt;"",MONTH(C408),"")</f>
        <v/>
      </c>
      <c r="C408" s="37"/>
      <c r="D408" s="37"/>
      <c r="E408" s="37"/>
      <c r="F408" s="40"/>
      <c r="G408" s="627"/>
      <c r="H408" s="45"/>
      <c r="I408" s="277"/>
      <c r="J408" s="277"/>
      <c r="K408" s="749"/>
      <c r="L408" s="39"/>
      <c r="M408" s="39"/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/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 t="str">
        <f t="shared" si="12"/>
        <v/>
      </c>
      <c r="C409" s="37"/>
      <c r="D409" s="37"/>
      <c r="E409" s="37"/>
      <c r="F409" s="40"/>
      <c r="G409" s="627"/>
      <c r="H409" s="45"/>
      <c r="I409" s="277"/>
      <c r="J409" s="277"/>
      <c r="K409" s="749"/>
      <c r="L409" s="39"/>
      <c r="M409" s="750"/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 t="str">
        <f t="shared" si="12"/>
        <v/>
      </c>
      <c r="C410" s="37"/>
      <c r="D410" s="37"/>
      <c r="E410" s="37"/>
      <c r="F410" s="40"/>
      <c r="G410" s="627"/>
      <c r="H410" s="45"/>
      <c r="I410" s="277"/>
      <c r="J410" s="277"/>
      <c r="K410" s="749"/>
      <c r="L410" s="39"/>
      <c r="M410" s="750"/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 t="str">
        <f t="shared" si="12"/>
        <v/>
      </c>
      <c r="C411" s="37"/>
      <c r="D411" s="37"/>
      <c r="E411" s="37"/>
      <c r="F411" s="40"/>
      <c r="G411" s="627"/>
      <c r="H411" s="45"/>
      <c r="I411" s="277"/>
      <c r="J411" s="277"/>
      <c r="K411" s="749"/>
      <c r="L411" s="39"/>
      <c r="M411" s="39"/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 t="str">
        <f t="shared" si="12"/>
        <v/>
      </c>
      <c r="C412" s="37"/>
      <c r="D412" s="195"/>
      <c r="E412" s="37"/>
      <c r="F412" s="40"/>
      <c r="G412" s="627"/>
      <c r="H412" s="7"/>
      <c r="I412" s="277"/>
      <c r="J412" s="277"/>
      <c r="K412" s="749"/>
      <c r="L412" s="39"/>
      <c r="M412" s="750"/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/>
      </c>
      <c r="AC412" s="226" t="e">
        <f>IF(ISNA(VLOOKUP(F412,NXT!$C$18:$C$347,1,0)),x,"")</f>
        <v>#NAME?</v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 t="str">
        <f t="shared" si="12"/>
        <v/>
      </c>
      <c r="C413" s="37"/>
      <c r="D413" s="195"/>
      <c r="E413" s="37"/>
      <c r="F413" s="40"/>
      <c r="G413" s="627"/>
      <c r="H413" s="7"/>
      <c r="I413" s="277"/>
      <c r="J413" s="277"/>
      <c r="K413" s="749"/>
      <c r="L413" s="39"/>
      <c r="M413" s="750"/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/>
      </c>
      <c r="AC413" s="226" t="e">
        <f>IF(ISNA(VLOOKUP(F413,NXT!$C$18:$C$347,1,0)),x,"")</f>
        <v>#NAME?</v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 t="str">
        <f t="shared" si="12"/>
        <v/>
      </c>
      <c r="C414" s="37"/>
      <c r="D414" s="195"/>
      <c r="E414" s="37"/>
      <c r="F414" s="40"/>
      <c r="G414" s="627"/>
      <c r="H414" s="7"/>
      <c r="I414" s="277"/>
      <c r="J414" s="277"/>
      <c r="K414" s="749"/>
      <c r="L414" s="39"/>
      <c r="M414" s="750"/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/>
      </c>
      <c r="AC414" s="226" t="e">
        <f>IF(ISNA(VLOOKUP(F414,NXT!$C$18:$C$347,1,0)),x,"")</f>
        <v>#NAME?</v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 t="str">
        <f t="shared" si="12"/>
        <v/>
      </c>
      <c r="C415" s="37"/>
      <c r="D415" s="195"/>
      <c r="E415" s="37"/>
      <c r="F415" s="40"/>
      <c r="G415" s="627"/>
      <c r="H415" s="7"/>
      <c r="I415" s="277"/>
      <c r="J415" s="277"/>
      <c r="K415" s="749"/>
      <c r="L415" s="39"/>
      <c r="M415" s="750"/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/>
      </c>
      <c r="AC415" s="226" t="e">
        <f>IF(ISNA(VLOOKUP(F415,NXT!$C$18:$C$347,1,0)),x,"")</f>
        <v>#NAME?</v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 t="str">
        <f t="shared" si="12"/>
        <v/>
      </c>
      <c r="C416" s="37"/>
      <c r="D416" s="195"/>
      <c r="E416" s="37"/>
      <c r="F416" s="40"/>
      <c r="G416" s="627"/>
      <c r="H416" s="7"/>
      <c r="I416" s="277"/>
      <c r="J416" s="277"/>
      <c r="K416" s="38"/>
      <c r="L416" s="39"/>
      <c r="M416" s="750"/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/>
      </c>
      <c r="AC416" s="226" t="e">
        <f>IF(ISNA(VLOOKUP(F416,NXT!$C$18:$C$347,1,0)),x,"")</f>
        <v>#NAME?</v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 t="str">
        <f t="shared" si="12"/>
        <v/>
      </c>
      <c r="C417" s="37"/>
      <c r="D417" s="195"/>
      <c r="E417" s="37"/>
      <c r="F417" s="40"/>
      <c r="G417" s="627"/>
      <c r="H417" s="7"/>
      <c r="I417" s="277"/>
      <c r="J417" s="277"/>
      <c r="K417" s="749"/>
      <c r="L417" s="39"/>
      <c r="M417" s="750"/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/>
      </c>
      <c r="AC417" s="226" t="e">
        <f>IF(ISNA(VLOOKUP(F417,NXT!$C$18:$C$347,1,0)),x,"")</f>
        <v>#NAME?</v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 t="str">
        <f t="shared" si="12"/>
        <v/>
      </c>
      <c r="C418" s="37"/>
      <c r="D418" s="195"/>
      <c r="E418" s="37"/>
      <c r="F418" s="40"/>
      <c r="G418" s="627"/>
      <c r="H418" s="7"/>
      <c r="I418" s="277"/>
      <c r="J418" s="277"/>
      <c r="K418" s="749"/>
      <c r="L418" s="39"/>
      <c r="M418" s="750"/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/>
      </c>
      <c r="AC418" s="226" t="e">
        <f>IF(ISNA(VLOOKUP(F418,NXT!$C$18:$C$347,1,0)),x,"")</f>
        <v>#NAME?</v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 t="str">
        <f t="shared" si="12"/>
        <v/>
      </c>
      <c r="C419" s="37"/>
      <c r="D419" s="195"/>
      <c r="E419" s="37"/>
      <c r="F419" s="40"/>
      <c r="G419" s="627"/>
      <c r="H419" s="7"/>
      <c r="I419" s="277"/>
      <c r="J419" s="277"/>
      <c r="K419" s="38"/>
      <c r="L419" s="39"/>
      <c r="M419" s="750"/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/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 t="str">
        <f t="shared" si="12"/>
        <v/>
      </c>
      <c r="C420" s="195"/>
      <c r="D420" s="195"/>
      <c r="E420" s="195"/>
      <c r="F420" s="203"/>
      <c r="G420" s="751"/>
      <c r="H420" s="7"/>
      <c r="I420" s="277"/>
      <c r="J420" s="277"/>
      <c r="K420" s="749"/>
      <c r="L420" s="750"/>
      <c r="M420" s="750"/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/>
      </c>
      <c r="AB420" s="740"/>
      <c r="AC420" s="226" t="e">
        <f>IF(ISNA(VLOOKUP(F420,NXT!$C$18:$C$347,1,0)),x,"")</f>
        <v>#NAME?</v>
      </c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 t="str">
        <f t="shared" si="12"/>
        <v/>
      </c>
      <c r="C421" s="195"/>
      <c r="D421" s="195"/>
      <c r="E421" s="195"/>
      <c r="F421" s="203"/>
      <c r="G421" s="751"/>
      <c r="H421" s="7"/>
      <c r="I421" s="277"/>
      <c r="J421" s="277"/>
      <c r="K421" s="749"/>
      <c r="L421" s="750"/>
      <c r="M421" s="750"/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/>
      </c>
      <c r="AB421" s="740"/>
      <c r="AC421" s="226" t="e">
        <f>IF(ISNA(VLOOKUP(F421,NXT!$C$18:$C$347,1,0)),x,"")</f>
        <v>#NAME?</v>
      </c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 t="str">
        <f t="shared" si="12"/>
        <v/>
      </c>
      <c r="C422" s="195"/>
      <c r="D422" s="195"/>
      <c r="E422" s="195"/>
      <c r="F422" s="203"/>
      <c r="G422" s="751"/>
      <c r="H422" s="7"/>
      <c r="I422" s="277"/>
      <c r="J422" s="277"/>
      <c r="K422" s="749"/>
      <c r="L422" s="750"/>
      <c r="M422" s="750"/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/>
      </c>
      <c r="AB422" s="740"/>
      <c r="AC422" s="226" t="e">
        <f>IF(ISNA(VLOOKUP(F422,NXT!$C$18:$C$347,1,0)),x,"")</f>
        <v>#NAME?</v>
      </c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 t="str">
        <f t="shared" si="12"/>
        <v/>
      </c>
      <c r="C423" s="195"/>
      <c r="D423" s="195"/>
      <c r="E423" s="195"/>
      <c r="F423" s="203"/>
      <c r="G423" s="751"/>
      <c r="H423" s="7"/>
      <c r="I423" s="277"/>
      <c r="J423" s="277"/>
      <c r="K423" s="749"/>
      <c r="L423" s="750"/>
      <c r="M423" s="750"/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/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 t="str">
        <f t="shared" si="12"/>
        <v/>
      </c>
      <c r="C424" s="37"/>
      <c r="D424" s="195"/>
      <c r="E424" s="37"/>
      <c r="F424" s="40"/>
      <c r="G424" s="627"/>
      <c r="H424" s="7"/>
      <c r="I424" s="278"/>
      <c r="J424" s="278"/>
      <c r="K424" s="749"/>
      <c r="L424" s="39"/>
      <c r="M424" s="750"/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/>
      </c>
      <c r="AC424" s="226" t="e">
        <f>IF(ISNA(VLOOKUP(F424,NXT!$C$18:$C$347,1,0)),x,"")</f>
        <v>#NAME?</v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 t="str">
        <f t="shared" si="12"/>
        <v/>
      </c>
      <c r="C425" s="37"/>
      <c r="D425" s="195"/>
      <c r="E425" s="37"/>
      <c r="F425" s="40"/>
      <c r="G425" s="627"/>
      <c r="H425" s="7"/>
      <c r="I425" s="278"/>
      <c r="J425" s="278"/>
      <c r="K425" s="38"/>
      <c r="L425" s="39"/>
      <c r="M425" s="750"/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/>
      </c>
      <c r="AC425" s="226" t="e">
        <f>IF(ISNA(VLOOKUP(F425,NXT!$C$18:$C$347,1,0)),x,"")</f>
        <v>#NAME?</v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 t="str">
        <f t="shared" si="12"/>
        <v/>
      </c>
      <c r="C426" s="195"/>
      <c r="D426" s="195"/>
      <c r="E426" s="195"/>
      <c r="F426" s="203"/>
      <c r="G426" s="751"/>
      <c r="H426" s="7"/>
      <c r="I426" s="277"/>
      <c r="J426" s="277"/>
      <c r="K426" s="749"/>
      <c r="L426" s="750"/>
      <c r="M426" s="750"/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/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 t="str">
        <f t="shared" si="12"/>
        <v/>
      </c>
      <c r="C427" s="37"/>
      <c r="D427" s="37"/>
      <c r="E427" s="37"/>
      <c r="F427" s="40"/>
      <c r="G427" s="627"/>
      <c r="H427" s="47"/>
      <c r="I427" s="277"/>
      <c r="J427" s="277"/>
      <c r="K427" s="38"/>
      <c r="L427" s="39"/>
      <c r="M427" s="39"/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/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/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 t="str">
        <f t="shared" si="12"/>
        <v/>
      </c>
      <c r="C428" s="37"/>
      <c r="D428" s="37"/>
      <c r="E428" s="37"/>
      <c r="F428" s="40"/>
      <c r="G428" s="627"/>
      <c r="H428" s="47"/>
      <c r="I428" s="277"/>
      <c r="J428" s="277"/>
      <c r="K428" s="38"/>
      <c r="L428" s="39"/>
      <c r="M428" s="39"/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 t="str">
        <f t="shared" si="12"/>
        <v/>
      </c>
      <c r="C429" s="195"/>
      <c r="D429" s="195"/>
      <c r="E429" s="195"/>
      <c r="F429" s="203"/>
      <c r="G429" s="751"/>
      <c r="H429" s="770"/>
      <c r="I429" s="277"/>
      <c r="J429" s="277"/>
      <c r="K429" s="749"/>
      <c r="L429" s="750"/>
      <c r="M429" s="750"/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/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 t="str">
        <f t="shared" si="12"/>
        <v/>
      </c>
      <c r="C430" s="37"/>
      <c r="D430" s="37"/>
      <c r="E430" s="37"/>
      <c r="F430" s="40"/>
      <c r="G430" s="627"/>
      <c r="H430" s="45"/>
      <c r="I430" s="277"/>
      <c r="J430" s="277"/>
      <c r="K430" s="749"/>
      <c r="L430" s="39"/>
      <c r="M430" s="39"/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 t="str">
        <f t="shared" si="12"/>
        <v/>
      </c>
      <c r="C431" s="37"/>
      <c r="D431" s="37"/>
      <c r="E431" s="37"/>
      <c r="F431" s="40"/>
      <c r="G431" s="627"/>
      <c r="H431" s="45"/>
      <c r="I431" s="277"/>
      <c r="J431" s="277"/>
      <c r="K431" s="749"/>
      <c r="L431" s="39"/>
      <c r="M431" s="39"/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 t="str">
        <f t="shared" si="12"/>
        <v/>
      </c>
      <c r="C432" s="37"/>
      <c r="D432" s="37"/>
      <c r="E432" s="37"/>
      <c r="F432" s="40"/>
      <c r="G432" s="627"/>
      <c r="H432" s="45"/>
      <c r="I432" s="277"/>
      <c r="J432" s="277"/>
      <c r="K432" s="38"/>
      <c r="L432" s="39"/>
      <c r="M432" s="39"/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/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 t="str">
        <f t="shared" ref="B433" si="13">IF(C433&lt;&gt;"",MONTH(C433),"")</f>
        <v/>
      </c>
      <c r="C433" s="37"/>
      <c r="D433" s="37"/>
      <c r="E433" s="37"/>
      <c r="F433" s="40"/>
      <c r="G433" s="40"/>
      <c r="H433" s="45"/>
      <c r="I433" s="277"/>
      <c r="J433" s="277"/>
      <c r="K433" s="38"/>
      <c r="L433" s="39"/>
      <c r="M433" s="39"/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/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 t="str">
        <f t="shared" ref="B434:B497" si="14">IF(C434&lt;&gt;"",MONTH(C434),"")</f>
        <v/>
      </c>
      <c r="C434" s="37"/>
      <c r="D434" s="195"/>
      <c r="E434" s="37"/>
      <c r="F434" s="40"/>
      <c r="G434" s="40"/>
      <c r="H434" s="45"/>
      <c r="I434" s="277"/>
      <c r="J434" s="277"/>
      <c r="K434" s="38"/>
      <c r="L434" s="39"/>
      <c r="M434" s="750"/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/>
      </c>
      <c r="AC434" s="226" t="e">
        <f>IF(ISNA(VLOOKUP(F434,NXT!$C$18:$C$347,1,0)),x,"")</f>
        <v>#NAME?</v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 t="str">
        <f t="shared" si="14"/>
        <v/>
      </c>
      <c r="C435" s="37"/>
      <c r="D435" s="195"/>
      <c r="E435" s="37"/>
      <c r="F435" s="40"/>
      <c r="G435" s="40"/>
      <c r="H435" s="45"/>
      <c r="I435" s="277"/>
      <c r="J435" s="277"/>
      <c r="K435" s="38"/>
      <c r="L435" s="39"/>
      <c r="M435" s="750"/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/>
      </c>
      <c r="AC435" s="226" t="e">
        <f>IF(ISNA(VLOOKUP(F435,NXT!$C$18:$C$347,1,0)),x,"")</f>
        <v>#NAME?</v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 t="str">
        <f t="shared" si="14"/>
        <v/>
      </c>
      <c r="C436" s="37"/>
      <c r="D436" s="195"/>
      <c r="E436" s="37"/>
      <c r="F436" s="40"/>
      <c r="G436" s="40"/>
      <c r="H436" s="45"/>
      <c r="I436" s="277"/>
      <c r="J436" s="277"/>
      <c r="K436" s="38"/>
      <c r="L436" s="39"/>
      <c r="M436" s="750"/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/>
      </c>
      <c r="AC436" s="226" t="e">
        <f>IF(ISNA(VLOOKUP(F436,NXT!$C$18:$C$347,1,0)),x,"")</f>
        <v>#NAME?</v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 t="str">
        <f t="shared" si="14"/>
        <v/>
      </c>
      <c r="C437" s="37"/>
      <c r="D437" s="195"/>
      <c r="E437" s="37"/>
      <c r="F437" s="40"/>
      <c r="G437" s="40"/>
      <c r="H437" s="45"/>
      <c r="I437" s="277"/>
      <c r="J437" s="277"/>
      <c r="K437" s="38"/>
      <c r="L437" s="39"/>
      <c r="M437" s="750"/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/>
      </c>
      <c r="AC437" s="226" t="e">
        <f>IF(ISNA(VLOOKUP(F437,NXT!$C$18:$C$347,1,0)),x,"")</f>
        <v>#NAME?</v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 t="str">
        <f t="shared" si="14"/>
        <v/>
      </c>
      <c r="C438" s="37"/>
      <c r="D438" s="195"/>
      <c r="E438" s="37"/>
      <c r="F438" s="40"/>
      <c r="G438" s="40"/>
      <c r="H438" s="45"/>
      <c r="I438" s="277"/>
      <c r="J438" s="277"/>
      <c r="K438" s="38"/>
      <c r="L438" s="39"/>
      <c r="M438" s="750"/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/>
      </c>
      <c r="AC438" s="226" t="e">
        <f>IF(ISNA(VLOOKUP(F438,NXT!$C$18:$C$347,1,0)),x,"")</f>
        <v>#NAME?</v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 t="str">
        <f t="shared" si="14"/>
        <v/>
      </c>
      <c r="C439" s="37"/>
      <c r="D439" s="195"/>
      <c r="E439" s="37"/>
      <c r="F439" s="40"/>
      <c r="G439" s="40"/>
      <c r="H439" s="45"/>
      <c r="I439" s="277"/>
      <c r="J439" s="277"/>
      <c r="K439" s="38"/>
      <c r="L439" s="39"/>
      <c r="M439" s="750"/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/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 t="str">
        <f t="shared" si="14"/>
        <v/>
      </c>
      <c r="C440" s="37"/>
      <c r="D440" s="195"/>
      <c r="E440" s="37"/>
      <c r="F440" s="40"/>
      <c r="G440" s="40"/>
      <c r="H440" s="7"/>
      <c r="I440" s="280"/>
      <c r="J440" s="280"/>
      <c r="K440" s="38"/>
      <c r="L440" s="39"/>
      <c r="M440" s="750"/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/>
      </c>
      <c r="AC440" s="226" t="e">
        <f>IF(ISNA(VLOOKUP(F440,NXT!$C$18:$C$347,1,0)),x,"")</f>
        <v>#NAME?</v>
      </c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 t="str">
        <f t="shared" si="14"/>
        <v/>
      </c>
      <c r="C441" s="37"/>
      <c r="D441" s="195"/>
      <c r="E441" s="37"/>
      <c r="F441" s="40"/>
      <c r="G441" s="40"/>
      <c r="H441" s="7"/>
      <c r="I441" s="280"/>
      <c r="J441" s="280"/>
      <c r="K441" s="38"/>
      <c r="L441" s="39"/>
      <c r="M441" s="750"/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/>
      </c>
      <c r="AC441" s="226" t="e">
        <f>IF(ISNA(VLOOKUP(F441,NXT!$C$18:$C$347,1,0)),x,"")</f>
        <v>#NAME?</v>
      </c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 t="str">
        <f t="shared" si="14"/>
        <v/>
      </c>
      <c r="C442" s="37"/>
      <c r="D442" s="195"/>
      <c r="E442" s="37"/>
      <c r="F442" s="40"/>
      <c r="G442" s="40"/>
      <c r="H442" s="7"/>
      <c r="I442" s="277"/>
      <c r="J442" s="277"/>
      <c r="K442" s="38"/>
      <c r="L442" s="39"/>
      <c r="M442" s="750"/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/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 t="str">
        <f t="shared" si="14"/>
        <v/>
      </c>
      <c r="C443" s="37"/>
      <c r="D443" s="195"/>
      <c r="E443" s="37"/>
      <c r="F443" s="40"/>
      <c r="G443" s="40"/>
      <c r="H443" s="7"/>
      <c r="I443" s="278"/>
      <c r="J443" s="278"/>
      <c r="K443" s="38"/>
      <c r="L443" s="39"/>
      <c r="M443" s="750"/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/>
      </c>
      <c r="AC443" s="226" t="e">
        <f>IF(ISNA(VLOOKUP(F443,NXT!$C$18:$C$347,1,0)),x,"")</f>
        <v>#NAME?</v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 t="str">
        <f t="shared" si="14"/>
        <v/>
      </c>
      <c r="C444" s="37"/>
      <c r="D444" s="195"/>
      <c r="E444" s="37"/>
      <c r="F444" s="40"/>
      <c r="G444" s="40"/>
      <c r="H444" s="7"/>
      <c r="I444" s="277"/>
      <c r="J444" s="277"/>
      <c r="K444" s="38"/>
      <c r="L444" s="39"/>
      <c r="M444" s="750"/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/>
      </c>
      <c r="AC444" s="226" t="e">
        <f>IF(ISNA(VLOOKUP(F444,NXT!$C$18:$C$347,1,0)),x,"")</f>
        <v>#NAME?</v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 t="str">
        <f t="shared" si="14"/>
        <v/>
      </c>
      <c r="C445" s="37"/>
      <c r="D445" s="195"/>
      <c r="E445" s="205"/>
      <c r="F445" s="206"/>
      <c r="G445" s="40"/>
      <c r="H445" s="7"/>
      <c r="I445" s="277"/>
      <c r="J445" s="277"/>
      <c r="K445" s="38"/>
      <c r="L445" s="208"/>
      <c r="M445" s="750"/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/>
      </c>
      <c r="AC445" s="226" t="e">
        <f>IF(ISNA(VLOOKUP(F445,NXT!$C$18:$C$347,1,0)),x,"")</f>
        <v>#NAME?</v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 t="str">
        <f t="shared" si="14"/>
        <v/>
      </c>
      <c r="C446" s="37"/>
      <c r="D446" s="195"/>
      <c r="E446" s="205"/>
      <c r="F446" s="206"/>
      <c r="G446" s="40"/>
      <c r="H446" s="7"/>
      <c r="I446" s="277"/>
      <c r="J446" s="277"/>
      <c r="K446" s="38"/>
      <c r="L446" s="208"/>
      <c r="M446" s="750"/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/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 t="str">
        <f t="shared" si="14"/>
        <v/>
      </c>
      <c r="C447" s="37"/>
      <c r="D447" s="37"/>
      <c r="E447" s="205"/>
      <c r="F447" s="40"/>
      <c r="G447" s="40"/>
      <c r="H447" s="225"/>
      <c r="I447" s="277"/>
      <c r="J447" s="277"/>
      <c r="K447" s="38"/>
      <c r="L447" s="39"/>
      <c r="M447" s="750"/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/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 t="str">
        <f t="shared" si="14"/>
        <v/>
      </c>
      <c r="C448" s="37"/>
      <c r="D448" s="37"/>
      <c r="E448" s="205"/>
      <c r="F448" s="40"/>
      <c r="G448" s="40"/>
      <c r="H448" s="225"/>
      <c r="I448" s="277"/>
      <c r="J448" s="277"/>
      <c r="K448" s="38"/>
      <c r="L448" s="39"/>
      <c r="M448" s="750"/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/>
      </c>
    </row>
    <row r="449" spans="1:29" s="226" customFormat="1" ht="15.75" customHeight="1">
      <c r="A449" s="219" t="str">
        <f>IF(B449&lt;&gt;"",IF(AND(B449&gt;=_TM1,B449&lt;=_TM2,OR(TH!L449="1111",TH!M449="1111")),TH!D449,""),"")</f>
        <v/>
      </c>
      <c r="B449" s="36" t="str">
        <f t="shared" si="14"/>
        <v/>
      </c>
      <c r="C449" s="37"/>
      <c r="D449" s="195"/>
      <c r="E449" s="37"/>
      <c r="F449" s="40"/>
      <c r="G449" s="40"/>
      <c r="H449" s="45"/>
      <c r="I449" s="277"/>
      <c r="J449" s="277"/>
      <c r="K449" s="38"/>
      <c r="L449" s="39"/>
      <c r="M449" s="750"/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/>
      </c>
      <c r="AC449" s="226" t="e">
        <f>IF(ISNA(VLOOKUP(F449,NXT!$C$18:$C$347,1,0)),x,"")</f>
        <v>#NAME?</v>
      </c>
    </row>
    <row r="450" spans="1:29" s="226" customFormat="1" ht="15.75" customHeight="1">
      <c r="A450" s="219" t="str">
        <f>IF(B450&lt;&gt;"",IF(AND(B450&gt;=_TM1,B450&lt;=_TM2,OR(TH!L450="1111",TH!M450="1111")),TH!D450,""),"")</f>
        <v/>
      </c>
      <c r="B450" s="36" t="str">
        <f t="shared" si="14"/>
        <v/>
      </c>
      <c r="C450" s="37"/>
      <c r="D450" s="195"/>
      <c r="E450" s="37"/>
      <c r="F450" s="40"/>
      <c r="G450" s="40"/>
      <c r="H450" s="225"/>
      <c r="I450" s="278"/>
      <c r="J450" s="278"/>
      <c r="K450" s="38"/>
      <c r="L450" s="39"/>
      <c r="M450" s="750"/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/>
      </c>
      <c r="AC450" s="226" t="e">
        <f>IF(ISNA(VLOOKUP(F450,NXT!$C$18:$C$347,1,0)),x,"")</f>
        <v>#NAME?</v>
      </c>
    </row>
    <row r="451" spans="1:29" s="226" customFormat="1" ht="15.75" customHeight="1">
      <c r="A451" s="219" t="str">
        <f>IF(B451&lt;&gt;"",IF(AND(B451&gt;=_TM1,B451&lt;=_TM2,OR(TH!L451="1111",TH!M451="1111")),TH!D451,""),"")</f>
        <v/>
      </c>
      <c r="B451" s="36" t="str">
        <f t="shared" si="14"/>
        <v/>
      </c>
      <c r="C451" s="37"/>
      <c r="D451" s="195"/>
      <c r="E451" s="37"/>
      <c r="F451" s="40"/>
      <c r="G451" s="40"/>
      <c r="H451" s="45"/>
      <c r="I451" s="277"/>
      <c r="J451" s="277"/>
      <c r="K451" s="38"/>
      <c r="L451" s="39"/>
      <c r="M451" s="750"/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/>
      </c>
      <c r="AC451" s="226" t="e">
        <f>IF(ISNA(VLOOKUP(F451,NXT!$C$18:$C$347,1,0)),x,"")</f>
        <v>#NAME?</v>
      </c>
    </row>
    <row r="452" spans="1:29" s="226" customFormat="1" ht="15.75" customHeight="1">
      <c r="A452" s="219" t="str">
        <f>IF(B452&lt;&gt;"",IF(AND(B452&gt;=_TM1,B452&lt;=_TM2,OR(TH!L452="1111",TH!M452="1111")),TH!D452,""),"")</f>
        <v/>
      </c>
      <c r="B452" s="36" t="str">
        <f t="shared" si="14"/>
        <v/>
      </c>
      <c r="C452" s="37"/>
      <c r="D452" s="195"/>
      <c r="E452" s="37"/>
      <c r="F452" s="40"/>
      <c r="G452" s="40"/>
      <c r="H452" s="45"/>
      <c r="I452" s="277"/>
      <c r="J452" s="277"/>
      <c r="K452" s="38"/>
      <c r="L452" s="39"/>
      <c r="M452" s="750"/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/>
      </c>
      <c r="AC452" s="226" t="e">
        <f>IF(ISNA(VLOOKUP(F452,NXT!$C$18:$C$347,1,0)),x,"")</f>
        <v>#NAME?</v>
      </c>
    </row>
    <row r="453" spans="1:29" s="226" customFormat="1" ht="15.75" customHeight="1">
      <c r="A453" s="219" t="str">
        <f>IF(B453&lt;&gt;"",IF(AND(B453&gt;=_TM1,B453&lt;=_TM2,OR(TH!L453="1111",TH!M453="1111")),TH!D453,""),"")</f>
        <v/>
      </c>
      <c r="B453" s="36" t="str">
        <f t="shared" si="14"/>
        <v/>
      </c>
      <c r="C453" s="37"/>
      <c r="D453" s="195"/>
      <c r="E453" s="37"/>
      <c r="F453" s="40"/>
      <c r="G453" s="40"/>
      <c r="H453" s="45"/>
      <c r="I453" s="277"/>
      <c r="J453" s="277"/>
      <c r="K453" s="38"/>
      <c r="L453" s="39"/>
      <c r="M453" s="750"/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/>
      </c>
      <c r="AC453" s="226" t="e">
        <f>IF(ISNA(VLOOKUP(F453,NXT!$C$18:$C$347,1,0)),x,"")</f>
        <v>#NAME?</v>
      </c>
    </row>
    <row r="454" spans="1:29" s="226" customFormat="1" ht="15.75" customHeight="1">
      <c r="A454" s="219" t="str">
        <f>IF(B454&lt;&gt;"",IF(AND(B454&gt;=_TM1,B454&lt;=_TM2,OR(TH!L454="1111",TH!M454="1111")),TH!D454,""),"")</f>
        <v/>
      </c>
      <c r="B454" s="36" t="str">
        <f t="shared" si="14"/>
        <v/>
      </c>
      <c r="C454" s="37"/>
      <c r="D454" s="195"/>
      <c r="E454" s="37"/>
      <c r="F454" s="40"/>
      <c r="G454" s="40"/>
      <c r="H454" s="45"/>
      <c r="I454" s="277"/>
      <c r="J454" s="277"/>
      <c r="K454" s="38"/>
      <c r="L454" s="39"/>
      <c r="M454" s="750"/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/>
      </c>
      <c r="AC454" s="226" t="e">
        <f>IF(ISNA(VLOOKUP(F454,NXT!$C$18:$C$347,1,0)),x,"")</f>
        <v>#NAME?</v>
      </c>
    </row>
    <row r="455" spans="1:29" s="226" customFormat="1" ht="15.75" customHeight="1">
      <c r="A455" s="219" t="str">
        <f>IF(B455&lt;&gt;"",IF(AND(B455&gt;=_TM1,B455&lt;=_TM2,OR(TH!L455="1111",TH!M455="1111")),TH!D455,""),"")</f>
        <v/>
      </c>
      <c r="B455" s="36" t="str">
        <f t="shared" si="14"/>
        <v/>
      </c>
      <c r="C455" s="37"/>
      <c r="D455" s="195"/>
      <c r="E455" s="37"/>
      <c r="F455" s="40"/>
      <c r="G455" s="40"/>
      <c r="H455" s="45"/>
      <c r="I455" s="277"/>
      <c r="J455" s="277"/>
      <c r="K455" s="38"/>
      <c r="L455" s="39"/>
      <c r="M455" s="750"/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/>
      </c>
      <c r="AC455" s="226" t="e">
        <f>IF(ISNA(VLOOKUP(F455,NXT!$C$18:$C$347,1,0)),x,"")</f>
        <v>#NAME?</v>
      </c>
    </row>
    <row r="456" spans="1:29" s="226" customFormat="1" ht="15.75" customHeight="1">
      <c r="A456" s="219" t="str">
        <f>IF(B456&lt;&gt;"",IF(AND(B456&gt;=_TM1,B456&lt;=_TM2,OR(TH!L456="1111",TH!M456="1111")),TH!D456,""),"")</f>
        <v/>
      </c>
      <c r="B456" s="36" t="str">
        <f t="shared" si="14"/>
        <v/>
      </c>
      <c r="C456" s="37"/>
      <c r="D456" s="195"/>
      <c r="E456" s="37"/>
      <c r="F456" s="40"/>
      <c r="G456" s="40"/>
      <c r="H456" s="45"/>
      <c r="I456" s="277"/>
      <c r="J456" s="277"/>
      <c r="K456" s="38"/>
      <c r="L456" s="39"/>
      <c r="M456" s="750"/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/>
      </c>
    </row>
    <row r="457" spans="1:29" s="226" customFormat="1" ht="15.75" customHeight="1">
      <c r="A457" s="219" t="str">
        <f>IF(B457&lt;&gt;"",IF(AND(B457&gt;=_TM1,B457&lt;=_TM2,OR(TH!L457="1111",TH!M457="1111")),TH!D457,""),"")</f>
        <v/>
      </c>
      <c r="B457" s="36" t="str">
        <f t="shared" si="14"/>
        <v/>
      </c>
      <c r="C457" s="37"/>
      <c r="D457" s="195"/>
      <c r="E457" s="37"/>
      <c r="F457" s="40"/>
      <c r="G457" s="40"/>
      <c r="H457" s="7"/>
      <c r="I457" s="277"/>
      <c r="J457" s="277"/>
      <c r="K457" s="38"/>
      <c r="L457" s="39"/>
      <c r="M457" s="750"/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/>
      </c>
      <c r="AC457" s="226" t="e">
        <f>IF(ISNA(VLOOKUP(F457,NXT!$C$18:$C$347,1,0)),x,"")</f>
        <v>#NAME?</v>
      </c>
    </row>
    <row r="458" spans="1:29" s="226" customFormat="1" ht="15.75" customHeight="1">
      <c r="A458" s="219" t="str">
        <f>IF(B458&lt;&gt;"",IF(AND(B458&gt;=_TM1,B458&lt;=_TM2,OR(TH!L458="1111",TH!M458="1111")),TH!D458,""),"")</f>
        <v/>
      </c>
      <c r="B458" s="36" t="str">
        <f t="shared" si="14"/>
        <v/>
      </c>
      <c r="C458" s="37"/>
      <c r="D458" s="195"/>
      <c r="E458" s="37"/>
      <c r="F458" s="40"/>
      <c r="G458" s="40"/>
      <c r="H458" s="7"/>
      <c r="I458" s="277"/>
      <c r="J458" s="277"/>
      <c r="K458" s="38"/>
      <c r="L458" s="39"/>
      <c r="M458" s="750"/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/>
      </c>
    </row>
    <row r="459" spans="1:29" s="226" customFormat="1" ht="15.75" customHeight="1">
      <c r="A459" s="219" t="str">
        <f>IF(B459&lt;&gt;"",IF(AND(B459&gt;=_TM1,B459&lt;=_TM2,OR(TH!L459="1111",TH!M459="1111")),TH!D459,""),"")</f>
        <v/>
      </c>
      <c r="B459" s="36" t="str">
        <f t="shared" si="14"/>
        <v/>
      </c>
      <c r="C459" s="37"/>
      <c r="D459" s="195"/>
      <c r="E459" s="37"/>
      <c r="F459" s="40"/>
      <c r="G459" s="40"/>
      <c r="H459" s="46"/>
      <c r="I459" s="277"/>
      <c r="J459" s="277"/>
      <c r="K459" s="38"/>
      <c r="L459" s="39"/>
      <c r="M459" s="750"/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/>
      </c>
      <c r="AC459" s="226" t="e">
        <f>IF(ISNA(VLOOKUP(F459,NXT!$C$18:$C$347,1,0)),x,"")</f>
        <v>#NAME?</v>
      </c>
    </row>
    <row r="460" spans="1:29" s="226" customFormat="1" ht="15.75" customHeight="1">
      <c r="A460" s="219" t="str">
        <f>IF(B460&lt;&gt;"",IF(AND(B460&gt;=_TM1,B460&lt;=_TM2,OR(TH!L460="1111",TH!M460="1111")),TH!D460,""),"")</f>
        <v/>
      </c>
      <c r="B460" s="36" t="str">
        <f t="shared" si="14"/>
        <v/>
      </c>
      <c r="C460" s="37"/>
      <c r="D460" s="195"/>
      <c r="E460" s="37"/>
      <c r="F460" s="40"/>
      <c r="G460" s="627"/>
      <c r="H460" s="45"/>
      <c r="I460" s="277"/>
      <c r="J460" s="277"/>
      <c r="K460" s="38"/>
      <c r="L460" s="39"/>
      <c r="M460" s="750"/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/>
      </c>
      <c r="AC460" s="226" t="e">
        <f>IF(ISNA(VLOOKUP(F460,NXT!$C$18:$C$347,1,0)),x,"")</f>
        <v>#NAME?</v>
      </c>
    </row>
    <row r="461" spans="1:29" s="226" customFormat="1" ht="15.75" customHeight="1">
      <c r="A461" s="219" t="str">
        <f>IF(B461&lt;&gt;"",IF(AND(B461&gt;=_TM1,B461&lt;=_TM2,OR(TH!L461="1111",TH!M461="1111")),TH!D461,""),"")</f>
        <v/>
      </c>
      <c r="B461" s="36" t="str">
        <f t="shared" si="14"/>
        <v/>
      </c>
      <c r="C461" s="37"/>
      <c r="D461" s="195"/>
      <c r="E461" s="37"/>
      <c r="F461" s="40"/>
      <c r="G461" s="627"/>
      <c r="H461" s="45"/>
      <c r="I461" s="277"/>
      <c r="J461" s="277"/>
      <c r="K461" s="38"/>
      <c r="L461" s="39"/>
      <c r="M461" s="750"/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/>
      </c>
    </row>
    <row r="462" spans="1:29" s="226" customFormat="1" ht="15.75" customHeight="1">
      <c r="A462" s="219" t="str">
        <f>IF(B462&lt;&gt;"",IF(AND(B462&gt;=_TM1,B462&lt;=_TM2,OR(TH!L462="1111",TH!M462="1111")),TH!D462,""),"")</f>
        <v/>
      </c>
      <c r="B462" s="36" t="str">
        <f t="shared" si="14"/>
        <v/>
      </c>
      <c r="C462" s="37"/>
      <c r="D462" s="37"/>
      <c r="E462" s="37"/>
      <c r="F462" s="40"/>
      <c r="G462" s="40"/>
      <c r="H462" s="40"/>
      <c r="I462" s="277"/>
      <c r="J462" s="277"/>
      <c r="K462" s="38"/>
      <c r="L462" s="39"/>
      <c r="M462" s="39"/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/>
      </c>
    </row>
    <row r="463" spans="1:29" s="226" customFormat="1" ht="15.75" customHeight="1">
      <c r="A463" s="219" t="str">
        <f>IF(B463&lt;&gt;"",IF(AND(B463&gt;=_TM1,B463&lt;=_TM2,OR(TH!L463="1111",TH!M463="1111")),TH!D463,""),"")</f>
        <v/>
      </c>
      <c r="B463" s="36" t="str">
        <f t="shared" si="14"/>
        <v/>
      </c>
      <c r="C463" s="37"/>
      <c r="D463" s="195"/>
      <c r="E463" s="37"/>
      <c r="F463" s="40"/>
      <c r="G463" s="40"/>
      <c r="H463" s="7"/>
      <c r="I463" s="277"/>
      <c r="J463" s="277"/>
      <c r="K463" s="38"/>
      <c r="L463" s="39"/>
      <c r="M463" s="750"/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/>
      </c>
      <c r="AC463" s="226" t="e">
        <f>IF(ISNA(VLOOKUP(F463,NXT!$C$18:$C$347,1,0)),x,"")</f>
        <v>#NAME?</v>
      </c>
    </row>
    <row r="464" spans="1:29" s="226" customFormat="1" ht="15.75" customHeight="1">
      <c r="A464" s="219" t="str">
        <f>IF(B464&lt;&gt;"",IF(AND(B464&gt;=_TM1,B464&lt;=_TM2,OR(TH!L464="1111",TH!M464="1111")),TH!D464,""),"")</f>
        <v/>
      </c>
      <c r="B464" s="36" t="str">
        <f t="shared" si="14"/>
        <v/>
      </c>
      <c r="C464" s="37"/>
      <c r="D464" s="195"/>
      <c r="E464" s="37"/>
      <c r="F464" s="40"/>
      <c r="G464" s="40"/>
      <c r="H464" s="7"/>
      <c r="I464" s="277"/>
      <c r="J464" s="277"/>
      <c r="K464" s="38"/>
      <c r="L464" s="39"/>
      <c r="M464" s="750"/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/>
      </c>
      <c r="AC464" s="226" t="e">
        <f>IF(ISNA(VLOOKUP(F464,NXT!$C$18:$C$347,1,0)),x,"")</f>
        <v>#NAME?</v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 t="str">
        <f t="shared" si="14"/>
        <v/>
      </c>
      <c r="C465" s="37"/>
      <c r="D465" s="195"/>
      <c r="E465" s="37"/>
      <c r="F465" s="40"/>
      <c r="G465" s="40"/>
      <c r="H465" s="7"/>
      <c r="I465" s="277"/>
      <c r="J465" s="277"/>
      <c r="K465" s="38"/>
      <c r="L465" s="39"/>
      <c r="M465" s="750"/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/>
      </c>
      <c r="AC465" s="226" t="e">
        <f>IF(ISNA(VLOOKUP(F465,NXT!$C$18:$C$347,1,0)),x,"")</f>
        <v>#NAME?</v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 t="str">
        <f t="shared" si="14"/>
        <v/>
      </c>
      <c r="C466" s="37"/>
      <c r="D466" s="195"/>
      <c r="E466" s="37"/>
      <c r="F466" s="40"/>
      <c r="G466" s="40"/>
      <c r="H466" s="7"/>
      <c r="I466" s="277"/>
      <c r="J466" s="277"/>
      <c r="K466" s="38"/>
      <c r="L466" s="39"/>
      <c r="M466" s="750"/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/>
      </c>
      <c r="AC466" s="226" t="e">
        <f>IF(ISNA(VLOOKUP(F466,NXT!$C$18:$C$347,1,0)),x,"")</f>
        <v>#NAME?</v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 t="str">
        <f t="shared" si="14"/>
        <v/>
      </c>
      <c r="C467" s="37"/>
      <c r="D467" s="195"/>
      <c r="E467" s="37"/>
      <c r="F467" s="40"/>
      <c r="G467" s="40"/>
      <c r="H467" s="7"/>
      <c r="I467" s="277"/>
      <c r="J467" s="277"/>
      <c r="K467" s="38"/>
      <c r="L467" s="39"/>
      <c r="M467" s="750"/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/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 t="str">
        <f t="shared" si="14"/>
        <v/>
      </c>
      <c r="C468" s="37"/>
      <c r="D468" s="37"/>
      <c r="E468" s="37"/>
      <c r="F468" s="40"/>
      <c r="G468" s="40"/>
      <c r="H468" s="45"/>
      <c r="I468" s="277"/>
      <c r="J468" s="277"/>
      <c r="K468" s="38"/>
      <c r="L468" s="39"/>
      <c r="M468" s="39"/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/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 t="str">
        <f t="shared" si="14"/>
        <v/>
      </c>
      <c r="C469" s="37"/>
      <c r="D469" s="205"/>
      <c r="E469" s="37"/>
      <c r="F469" s="40"/>
      <c r="G469" s="627"/>
      <c r="H469" s="7"/>
      <c r="I469" s="277"/>
      <c r="J469" s="277"/>
      <c r="K469" s="38"/>
      <c r="L469" s="39"/>
      <c r="M469" s="39"/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/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 t="str">
        <f t="shared" si="14"/>
        <v/>
      </c>
      <c r="C470" s="37"/>
      <c r="D470" s="205"/>
      <c r="E470" s="37"/>
      <c r="F470" s="40"/>
      <c r="G470" s="40"/>
      <c r="H470" s="45"/>
      <c r="I470" s="277"/>
      <c r="J470" s="277"/>
      <c r="K470" s="38"/>
      <c r="L470" s="39"/>
      <c r="M470" s="39"/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/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 t="str">
        <f t="shared" si="14"/>
        <v/>
      </c>
      <c r="C471" s="37"/>
      <c r="D471" s="37"/>
      <c r="E471" s="37"/>
      <c r="F471" s="40"/>
      <c r="G471" s="40"/>
      <c r="H471" s="45"/>
      <c r="I471" s="277"/>
      <c r="J471" s="277"/>
      <c r="K471" s="38"/>
      <c r="L471" s="39"/>
      <c r="M471" s="39"/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/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 t="str">
        <f t="shared" si="14"/>
        <v/>
      </c>
      <c r="C472" s="37"/>
      <c r="D472" s="37"/>
      <c r="E472" s="37"/>
      <c r="F472" s="40"/>
      <c r="G472" s="40"/>
      <c r="H472" s="45"/>
      <c r="I472" s="277"/>
      <c r="J472" s="277"/>
      <c r="K472" s="38"/>
      <c r="L472" s="39"/>
      <c r="M472" s="39"/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/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 t="str">
        <f t="shared" si="14"/>
        <v/>
      </c>
      <c r="C473" s="37"/>
      <c r="D473" s="195"/>
      <c r="E473" s="37"/>
      <c r="F473" s="40"/>
      <c r="G473" s="40"/>
      <c r="H473" s="7"/>
      <c r="I473" s="277"/>
      <c r="J473" s="277"/>
      <c r="K473" s="38"/>
      <c r="L473" s="39"/>
      <c r="M473" s="750"/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/>
      </c>
      <c r="AC473" s="226" t="e">
        <f>IF(ISNA(VLOOKUP(F473,NXT!$C$18:$C$347,1,0)),x,"")</f>
        <v>#NAME?</v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 t="str">
        <f t="shared" si="14"/>
        <v/>
      </c>
      <c r="C474" s="37"/>
      <c r="D474" s="195"/>
      <c r="E474" s="37"/>
      <c r="F474" s="40"/>
      <c r="G474" s="40"/>
      <c r="H474" s="7"/>
      <c r="I474" s="277"/>
      <c r="J474" s="277"/>
      <c r="K474" s="38"/>
      <c r="L474" s="39"/>
      <c r="M474" s="750"/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/>
      </c>
      <c r="AC474" s="226" t="e">
        <f>IF(ISNA(VLOOKUP(F474,NXT!$C$18:$C$347,1,0)),x,"")</f>
        <v>#NAME?</v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 t="str">
        <f t="shared" si="14"/>
        <v/>
      </c>
      <c r="C475" s="37"/>
      <c r="D475" s="195"/>
      <c r="E475" s="37"/>
      <c r="F475" s="40"/>
      <c r="G475" s="40"/>
      <c r="H475" s="7"/>
      <c r="I475" s="277"/>
      <c r="J475" s="277"/>
      <c r="K475" s="38"/>
      <c r="L475" s="39"/>
      <c r="M475" s="750"/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/>
      </c>
      <c r="AC475" s="226" t="e">
        <f>IF(ISNA(VLOOKUP(F475,NXT!$C$18:$C$347,1,0)),x,"")</f>
        <v>#NAME?</v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 t="str">
        <f t="shared" si="14"/>
        <v/>
      </c>
      <c r="C476" s="37"/>
      <c r="D476" s="195"/>
      <c r="E476" s="37"/>
      <c r="F476" s="40"/>
      <c r="G476" s="40"/>
      <c r="H476" s="7"/>
      <c r="I476" s="277"/>
      <c r="J476" s="277"/>
      <c r="K476" s="38"/>
      <c r="L476" s="39"/>
      <c r="M476" s="750"/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/>
      </c>
      <c r="AC476" s="226" t="e">
        <f>IF(ISNA(VLOOKUP(F476,NXT!$C$18:$C$347,1,0)),x,"")</f>
        <v>#NAME?</v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 t="str">
        <f t="shared" si="14"/>
        <v/>
      </c>
      <c r="C477" s="37"/>
      <c r="D477" s="195"/>
      <c r="E477" s="37"/>
      <c r="F477" s="40"/>
      <c r="G477" s="40"/>
      <c r="H477" s="7"/>
      <c r="I477" s="277"/>
      <c r="J477" s="277"/>
      <c r="K477" s="38"/>
      <c r="L477" s="39"/>
      <c r="M477" s="750"/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/>
      </c>
      <c r="AC477" s="226" t="e">
        <f>IF(ISNA(VLOOKUP(F477,NXT!$C$18:$C$347,1,0)),x,"")</f>
        <v>#NAME?</v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 t="str">
        <f t="shared" si="14"/>
        <v/>
      </c>
      <c r="C478" s="37"/>
      <c r="D478" s="195"/>
      <c r="E478" s="37"/>
      <c r="F478" s="40"/>
      <c r="G478" s="40"/>
      <c r="H478" s="7"/>
      <c r="I478" s="277"/>
      <c r="J478" s="277"/>
      <c r="K478" s="38"/>
      <c r="L478" s="39"/>
      <c r="M478" s="750"/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/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 t="str">
        <f t="shared" si="14"/>
        <v/>
      </c>
      <c r="C479" s="37"/>
      <c r="D479" s="195"/>
      <c r="E479" s="37"/>
      <c r="F479" s="40"/>
      <c r="G479" s="40"/>
      <c r="H479" s="7"/>
      <c r="I479" s="277"/>
      <c r="J479" s="277"/>
      <c r="K479" s="38"/>
      <c r="L479" s="39"/>
      <c r="M479" s="750"/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/>
      </c>
      <c r="AC479" s="226" t="e">
        <f>IF(ISNA(VLOOKUP(F479,NXT!$C$18:$C$347,1,0)),x,"")</f>
        <v>#NAME?</v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 t="str">
        <f t="shared" si="14"/>
        <v/>
      </c>
      <c r="C480" s="37"/>
      <c r="D480" s="195"/>
      <c r="E480" s="37"/>
      <c r="F480" s="40"/>
      <c r="G480" s="40"/>
      <c r="H480" s="7"/>
      <c r="I480" s="277"/>
      <c r="J480" s="277"/>
      <c r="K480" s="38"/>
      <c r="L480" s="39"/>
      <c r="M480" s="750"/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/>
      </c>
      <c r="AC480" s="226" t="e">
        <f>IF(ISNA(VLOOKUP(F480,NXT!$C$18:$C$347,1,0)),x,"")</f>
        <v>#NAME?</v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 t="str">
        <f t="shared" si="14"/>
        <v/>
      </c>
      <c r="C481" s="37"/>
      <c r="D481" s="195"/>
      <c r="E481" s="37"/>
      <c r="F481" s="40"/>
      <c r="G481" s="40"/>
      <c r="H481" s="7"/>
      <c r="I481" s="277"/>
      <c r="J481" s="277"/>
      <c r="K481" s="38"/>
      <c r="L481" s="39"/>
      <c r="M481" s="750"/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/>
      </c>
      <c r="AC481" s="226" t="e">
        <f>IF(ISNA(VLOOKUP(F481,NXT!$C$18:$C$347,1,0)),x,"")</f>
        <v>#NAME?</v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 t="str">
        <f t="shared" si="14"/>
        <v/>
      </c>
      <c r="C482" s="37"/>
      <c r="D482" s="195"/>
      <c r="E482" s="37"/>
      <c r="F482" s="40"/>
      <c r="G482" s="40"/>
      <c r="H482" s="7"/>
      <c r="I482" s="277"/>
      <c r="J482" s="277"/>
      <c r="K482" s="38"/>
      <c r="L482" s="39"/>
      <c r="M482" s="750"/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/>
      </c>
      <c r="AC482" s="226" t="e">
        <f>IF(ISNA(VLOOKUP(F482,NXT!$C$18:$C$347,1,0)),x,"")</f>
        <v>#NAME?</v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 t="str">
        <f t="shared" si="14"/>
        <v/>
      </c>
      <c r="C483" s="37"/>
      <c r="D483" s="195"/>
      <c r="E483" s="37"/>
      <c r="F483" s="40"/>
      <c r="G483" s="40"/>
      <c r="H483" s="7"/>
      <c r="I483" s="278"/>
      <c r="J483" s="278"/>
      <c r="K483" s="38"/>
      <c r="L483" s="39"/>
      <c r="M483" s="750"/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/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 t="str">
        <f t="shared" si="14"/>
        <v/>
      </c>
      <c r="C484" s="37"/>
      <c r="D484" s="37"/>
      <c r="E484" s="205"/>
      <c r="F484" s="206"/>
      <c r="G484" s="628"/>
      <c r="H484" s="207"/>
      <c r="I484" s="277"/>
      <c r="J484" s="277"/>
      <c r="K484" s="38"/>
      <c r="L484" s="208"/>
      <c r="M484" s="39"/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/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 t="str">
        <f t="shared" si="14"/>
        <v/>
      </c>
      <c r="C485" s="37"/>
      <c r="D485" s="37"/>
      <c r="E485" s="205"/>
      <c r="F485" s="206"/>
      <c r="G485" s="628"/>
      <c r="H485" s="207"/>
      <c r="I485" s="277"/>
      <c r="J485" s="277"/>
      <c r="K485" s="38"/>
      <c r="L485" s="208"/>
      <c r="M485" s="39"/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/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 t="str">
        <f t="shared" si="14"/>
        <v/>
      </c>
      <c r="C486" s="37"/>
      <c r="D486" s="195"/>
      <c r="E486" s="205"/>
      <c r="F486" s="40"/>
      <c r="G486" s="627"/>
      <c r="H486" s="7"/>
      <c r="I486" s="277"/>
      <c r="J486" s="277"/>
      <c r="K486" s="38"/>
      <c r="L486" s="39"/>
      <c r="M486" s="750"/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/>
      </c>
      <c r="AC486" s="226" t="e">
        <f>IF(ISNA(VLOOKUP(F486,NXT!$C$18:$C$347,1,0)),x,"")</f>
        <v>#NAME?</v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 t="str">
        <f t="shared" si="14"/>
        <v/>
      </c>
      <c r="C487" s="37"/>
      <c r="D487" s="195"/>
      <c r="E487" s="205"/>
      <c r="F487" s="40"/>
      <c r="G487" s="627"/>
      <c r="H487" s="7"/>
      <c r="I487" s="277"/>
      <c r="J487" s="277"/>
      <c r="K487" s="38"/>
      <c r="L487" s="39"/>
      <c r="M487" s="750"/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/>
      </c>
      <c r="AC487" s="226" t="e">
        <f>IF(ISNA(VLOOKUP(F487,NXT!$C$18:$C$347,1,0)),x,"")</f>
        <v>#NAME?</v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 t="str">
        <f t="shared" si="14"/>
        <v/>
      </c>
      <c r="C488" s="37"/>
      <c r="D488" s="195"/>
      <c r="E488" s="205"/>
      <c r="F488" s="40"/>
      <c r="G488" s="40"/>
      <c r="H488" s="7"/>
      <c r="I488" s="277"/>
      <c r="J488" s="277"/>
      <c r="K488" s="38"/>
      <c r="L488" s="39"/>
      <c r="M488" s="750"/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/>
      </c>
      <c r="AC488" s="226" t="e">
        <f>IF(ISNA(VLOOKUP(F488,NXT!$C$18:$C$347,1,0)),x,"")</f>
        <v>#NAME?</v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 t="str">
        <f t="shared" si="14"/>
        <v/>
      </c>
      <c r="C489" s="37"/>
      <c r="D489" s="195"/>
      <c r="E489" s="205"/>
      <c r="F489" s="40"/>
      <c r="G489" s="40"/>
      <c r="H489" s="7"/>
      <c r="I489" s="277"/>
      <c r="J489" s="277"/>
      <c r="K489" s="38"/>
      <c r="L489" s="39"/>
      <c r="M489" s="750"/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/>
      </c>
      <c r="AC489" s="226" t="e">
        <f>IF(ISNA(VLOOKUP(F489,NXT!$C$18:$C$347,1,0)),x,"")</f>
        <v>#NAME?</v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 t="str">
        <f t="shared" si="14"/>
        <v/>
      </c>
      <c r="C490" s="37"/>
      <c r="D490" s="195"/>
      <c r="E490" s="205"/>
      <c r="F490" s="40"/>
      <c r="G490" s="627"/>
      <c r="H490" s="7"/>
      <c r="I490" s="277"/>
      <c r="J490" s="277"/>
      <c r="K490" s="38"/>
      <c r="L490" s="39"/>
      <c r="M490" s="750"/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/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 t="str">
        <f t="shared" si="14"/>
        <v/>
      </c>
      <c r="C491" s="37"/>
      <c r="D491" s="195"/>
      <c r="E491" s="205"/>
      <c r="F491" s="40"/>
      <c r="G491" s="627"/>
      <c r="H491" s="7"/>
      <c r="I491" s="277"/>
      <c r="J491" s="277"/>
      <c r="K491" s="38"/>
      <c r="L491" s="39"/>
      <c r="M491" s="750"/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/>
      </c>
      <c r="AC491" s="226" t="e">
        <f>IF(ISNA(VLOOKUP(F491,NXT!$C$18:$C$347,1,0)),x,"")</f>
        <v>#NAME?</v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 t="str">
        <f t="shared" si="14"/>
        <v/>
      </c>
      <c r="C492" s="37"/>
      <c r="D492" s="195"/>
      <c r="E492" s="205"/>
      <c r="F492" s="40"/>
      <c r="G492" s="627"/>
      <c r="H492" s="7"/>
      <c r="I492" s="277"/>
      <c r="J492" s="277"/>
      <c r="K492" s="38"/>
      <c r="L492" s="39"/>
      <c r="M492" s="750"/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/>
      </c>
      <c r="AC492" s="226" t="e">
        <f>IF(ISNA(VLOOKUP(F492,NXT!$C$18:$C$347,1,0)),x,"")</f>
        <v>#NAME?</v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 t="str">
        <f t="shared" si="14"/>
        <v/>
      </c>
      <c r="C493" s="37"/>
      <c r="D493" s="195"/>
      <c r="E493" s="205"/>
      <c r="F493" s="40"/>
      <c r="G493" s="627"/>
      <c r="H493" s="7"/>
      <c r="I493" s="277"/>
      <c r="J493" s="277"/>
      <c r="K493" s="38"/>
      <c r="L493" s="39"/>
      <c r="M493" s="750"/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/>
      </c>
      <c r="AC493" s="226" t="e">
        <f>IF(ISNA(VLOOKUP(F493,NXT!$C$18:$C$347,1,0)),x,"")</f>
        <v>#NAME?</v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 t="str">
        <f t="shared" si="14"/>
        <v/>
      </c>
      <c r="C494" s="37"/>
      <c r="D494" s="195"/>
      <c r="E494" s="205"/>
      <c r="F494" s="40"/>
      <c r="G494" s="627"/>
      <c r="H494" s="7"/>
      <c r="I494" s="277"/>
      <c r="J494" s="277"/>
      <c r="K494" s="38"/>
      <c r="L494" s="39"/>
      <c r="M494" s="750"/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/>
      </c>
      <c r="AC494" s="226" t="e">
        <f>IF(ISNA(VLOOKUP(F494,NXT!$C$18:$C$347,1,0)),x,"")</f>
        <v>#NAME?</v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 t="str">
        <f t="shared" si="14"/>
        <v/>
      </c>
      <c r="C495" s="37"/>
      <c r="D495" s="195"/>
      <c r="E495" s="205"/>
      <c r="F495" s="40"/>
      <c r="G495" s="627"/>
      <c r="H495" s="7"/>
      <c r="I495" s="277"/>
      <c r="J495" s="277"/>
      <c r="K495" s="38"/>
      <c r="L495" s="39"/>
      <c r="M495" s="750"/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/>
      </c>
      <c r="AC495" s="226" t="e">
        <f>IF(ISNA(VLOOKUP(F495,NXT!$C$18:$C$347,1,0)),x,"")</f>
        <v>#NAME?</v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 t="str">
        <f t="shared" si="14"/>
        <v/>
      </c>
      <c r="C496" s="37"/>
      <c r="D496" s="195"/>
      <c r="E496" s="205"/>
      <c r="F496" s="206"/>
      <c r="G496" s="206"/>
      <c r="H496" s="7"/>
      <c r="I496" s="277"/>
      <c r="J496" s="277"/>
      <c r="K496" s="38"/>
      <c r="L496" s="208"/>
      <c r="M496" s="750"/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/>
      </c>
      <c r="AC496" s="226" t="e">
        <f>IF(ISNA(VLOOKUP(F496,NXT!$C$18:$C$347,1,0)),x,"")</f>
        <v>#NAME?</v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 t="str">
        <f t="shared" si="14"/>
        <v/>
      </c>
      <c r="C497" s="37"/>
      <c r="D497" s="195"/>
      <c r="E497" s="205"/>
      <c r="F497" s="206"/>
      <c r="G497" s="628"/>
      <c r="H497" s="7"/>
      <c r="I497" s="277"/>
      <c r="J497" s="277"/>
      <c r="K497" s="38"/>
      <c r="L497" s="208"/>
      <c r="M497" s="750"/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 t="str">
        <f t="shared" ref="B498:B500" si="15">IF(C498&lt;&gt;"",MONTH(C498),"")</f>
        <v/>
      </c>
      <c r="C498" s="37"/>
      <c r="D498" s="205"/>
      <c r="E498" s="205"/>
      <c r="F498" s="206"/>
      <c r="G498" s="628"/>
      <c r="H498" s="207"/>
      <c r="I498" s="277"/>
      <c r="J498" s="277"/>
      <c r="K498" s="38"/>
      <c r="L498" s="208"/>
      <c r="M498" s="39"/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 t="str">
        <f t="shared" si="15"/>
        <v/>
      </c>
      <c r="C499" s="37"/>
      <c r="D499" s="205"/>
      <c r="E499" s="205"/>
      <c r="F499" s="206"/>
      <c r="G499" s="628"/>
      <c r="H499" s="207"/>
      <c r="I499" s="277"/>
      <c r="J499" s="277"/>
      <c r="K499" s="38"/>
      <c r="L499" s="208"/>
      <c r="M499" s="39"/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/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 t="str">
        <f t="shared" si="15"/>
        <v/>
      </c>
      <c r="C500" s="37"/>
      <c r="D500" s="205"/>
      <c r="E500" s="205"/>
      <c r="F500" s="206"/>
      <c r="G500" s="628"/>
      <c r="H500" s="207"/>
      <c r="I500" s="277"/>
      <c r="J500" s="277"/>
      <c r="K500" s="38"/>
      <c r="L500" s="208"/>
      <c r="M500" s="39"/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/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 t="str">
        <f t="shared" ref="B501:B532" si="16">IF(C501&lt;&gt;"",MONTH(C501),"")</f>
        <v/>
      </c>
      <c r="C501" s="37"/>
      <c r="D501" s="205"/>
      <c r="E501" s="37"/>
      <c r="F501" s="40"/>
      <c r="G501" s="40"/>
      <c r="H501" s="225"/>
      <c r="I501" s="277"/>
      <c r="J501" s="277"/>
      <c r="K501" s="38"/>
      <c r="L501" s="39"/>
      <c r="M501" s="39"/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/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 t="str">
        <f t="shared" si="16"/>
        <v/>
      </c>
      <c r="C502" s="37"/>
      <c r="D502" s="195"/>
      <c r="E502" s="37"/>
      <c r="F502" s="40"/>
      <c r="G502" s="40"/>
      <c r="H502" s="7"/>
      <c r="I502" s="277"/>
      <c r="J502" s="277"/>
      <c r="K502" s="38"/>
      <c r="L502" s="39"/>
      <c r="M502" s="750"/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/>
      </c>
      <c r="AC502" s="226" t="e">
        <f>IF(ISNA(VLOOKUP(F502,NXT!$C$18:$C$347,1,0)),x,"")</f>
        <v>#NAME?</v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 t="str">
        <f t="shared" si="16"/>
        <v/>
      </c>
      <c r="C503" s="37"/>
      <c r="D503" s="195"/>
      <c r="E503" s="37"/>
      <c r="F503" s="40"/>
      <c r="G503" s="40"/>
      <c r="H503" s="7"/>
      <c r="I503" s="277"/>
      <c r="J503" s="277"/>
      <c r="K503" s="38"/>
      <c r="L503" s="39"/>
      <c r="M503" s="750"/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/>
      </c>
      <c r="AC503" s="226" t="e">
        <f>IF(ISNA(VLOOKUP(F503,NXT!$C$18:$C$347,1,0)),x,"")</f>
        <v>#NAME?</v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 t="str">
        <f t="shared" si="16"/>
        <v/>
      </c>
      <c r="C504" s="37"/>
      <c r="D504" s="195"/>
      <c r="E504" s="205"/>
      <c r="F504" s="206"/>
      <c r="G504" s="628"/>
      <c r="H504" s="7"/>
      <c r="I504" s="277"/>
      <c r="J504" s="277"/>
      <c r="K504" s="38"/>
      <c r="L504" s="208"/>
      <c r="M504" s="750"/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/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 t="str">
        <f t="shared" si="16"/>
        <v/>
      </c>
      <c r="C505" s="37"/>
      <c r="D505" s="205"/>
      <c r="E505" s="205"/>
      <c r="F505" s="40"/>
      <c r="G505" s="628"/>
      <c r="H505" s="7"/>
      <c r="I505" s="277"/>
      <c r="J505" s="277"/>
      <c r="K505" s="38"/>
      <c r="L505" s="208"/>
      <c r="M505" s="39"/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/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 t="str">
        <f t="shared" si="16"/>
        <v/>
      </c>
      <c r="C506" s="37"/>
      <c r="D506" s="195"/>
      <c r="E506" s="205"/>
      <c r="F506" s="40"/>
      <c r="G506" s="628"/>
      <c r="H506" s="7"/>
      <c r="I506" s="277"/>
      <c r="J506" s="277"/>
      <c r="K506" s="38"/>
      <c r="L506" s="208"/>
      <c r="M506" s="750"/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/>
      </c>
      <c r="AC506" s="226" t="e">
        <f>IF(ISNA(VLOOKUP(F506,NXT!$C$18:$C$347,1,0)),x,"")</f>
        <v>#NAME?</v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 t="str">
        <f t="shared" si="16"/>
        <v/>
      </c>
      <c r="C507" s="37"/>
      <c r="D507" s="195"/>
      <c r="E507" s="205"/>
      <c r="F507" s="40"/>
      <c r="G507" s="628"/>
      <c r="H507" s="7"/>
      <c r="I507" s="277"/>
      <c r="J507" s="277"/>
      <c r="K507" s="38"/>
      <c r="L507" s="208"/>
      <c r="M507" s="750"/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 t="str">
        <f t="shared" si="16"/>
        <v/>
      </c>
      <c r="C508" s="37"/>
      <c r="D508" s="205"/>
      <c r="E508" s="205"/>
      <c r="F508" s="40"/>
      <c r="G508" s="628"/>
      <c r="H508" s="45"/>
      <c r="I508" s="277"/>
      <c r="J508" s="277"/>
      <c r="K508" s="38"/>
      <c r="L508" s="208"/>
      <c r="M508" s="39"/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 t="str">
        <f t="shared" si="16"/>
        <v/>
      </c>
      <c r="C509" s="37"/>
      <c r="D509" s="205"/>
      <c r="E509" s="205"/>
      <c r="F509" s="40"/>
      <c r="G509" s="628"/>
      <c r="H509" s="45"/>
      <c r="I509" s="277"/>
      <c r="J509" s="277"/>
      <c r="K509" s="38"/>
      <c r="L509" s="208"/>
      <c r="M509" s="39"/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 t="str">
        <f t="shared" si="16"/>
        <v/>
      </c>
      <c r="C510" s="37"/>
      <c r="D510" s="205"/>
      <c r="E510" s="205"/>
      <c r="F510" s="40"/>
      <c r="G510" s="628"/>
      <c r="H510" s="45"/>
      <c r="I510" s="277"/>
      <c r="J510" s="277"/>
      <c r="K510" s="38"/>
      <c r="L510" s="208"/>
      <c r="M510" s="39"/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/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 t="str">
        <f t="shared" si="16"/>
        <v/>
      </c>
      <c r="C511" s="37"/>
      <c r="D511" s="205"/>
      <c r="E511" s="205"/>
      <c r="F511" s="40"/>
      <c r="G511" s="628"/>
      <c r="H511" s="45"/>
      <c r="I511" s="277"/>
      <c r="J511" s="277"/>
      <c r="K511" s="38"/>
      <c r="L511" s="208"/>
      <c r="M511" s="39"/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 t="str">
        <f t="shared" si="16"/>
        <v/>
      </c>
      <c r="C512" s="37"/>
      <c r="D512" s="205"/>
      <c r="E512" s="205"/>
      <c r="F512" s="206"/>
      <c r="G512" s="628"/>
      <c r="H512" s="207"/>
      <c r="I512" s="278"/>
      <c r="J512" s="278"/>
      <c r="K512" s="38"/>
      <c r="L512" s="208"/>
      <c r="M512" s="39"/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/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 t="str">
        <f t="shared" si="16"/>
        <v/>
      </c>
      <c r="C513" s="37"/>
      <c r="D513" s="205"/>
      <c r="E513" s="205"/>
      <c r="F513" s="206"/>
      <c r="G513" s="628"/>
      <c r="H513" s="207"/>
      <c r="I513" s="277"/>
      <c r="J513" s="277"/>
      <c r="K513" s="38"/>
      <c r="L513" s="208"/>
      <c r="M513" s="39"/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/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 t="str">
        <f t="shared" si="16"/>
        <v/>
      </c>
      <c r="C514" s="37"/>
      <c r="D514" s="195"/>
      <c r="E514" s="205"/>
      <c r="F514" s="206"/>
      <c r="G514" s="628"/>
      <c r="H514" s="7"/>
      <c r="I514" s="277"/>
      <c r="J514" s="277"/>
      <c r="K514" s="38"/>
      <c r="L514" s="208"/>
      <c r="M514" s="750"/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/>
      </c>
      <c r="AC514" s="226" t="e">
        <f>IF(ISNA(VLOOKUP(F514,NXT!$C$18:$C$347,1,0)),x,"")</f>
        <v>#NAME?</v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 t="str">
        <f t="shared" si="16"/>
        <v/>
      </c>
      <c r="C515" s="37"/>
      <c r="D515" s="195"/>
      <c r="E515" s="205"/>
      <c r="F515" s="40"/>
      <c r="G515" s="628"/>
      <c r="H515" s="7"/>
      <c r="I515" s="277"/>
      <c r="J515" s="277"/>
      <c r="K515" s="38"/>
      <c r="L515" s="208"/>
      <c r="M515" s="750"/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/>
      </c>
      <c r="AC515" s="226" t="e">
        <f>IF(ISNA(VLOOKUP(F515,NXT!$C$18:$C$347,1,0)),x,"")</f>
        <v>#NAME?</v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 t="str">
        <f t="shared" si="16"/>
        <v/>
      </c>
      <c r="C516" s="37"/>
      <c r="D516" s="195"/>
      <c r="E516" s="205"/>
      <c r="F516" s="206"/>
      <c r="G516" s="628"/>
      <c r="H516" s="7"/>
      <c r="I516" s="277"/>
      <c r="J516" s="277"/>
      <c r="K516" s="38"/>
      <c r="L516" s="208"/>
      <c r="M516" s="750"/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/>
      </c>
      <c r="AC516" s="226" t="e">
        <f>IF(ISNA(VLOOKUP(F516,NXT!$C$18:$C$347,1,0)),x,"")</f>
        <v>#NAME?</v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 t="str">
        <f t="shared" si="16"/>
        <v/>
      </c>
      <c r="C517" s="37"/>
      <c r="D517" s="195"/>
      <c r="E517" s="205"/>
      <c r="F517" s="206"/>
      <c r="G517" s="628"/>
      <c r="H517" s="7"/>
      <c r="I517" s="277"/>
      <c r="J517" s="277"/>
      <c r="K517" s="38"/>
      <c r="L517" s="208"/>
      <c r="M517" s="750"/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/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 t="str">
        <f t="shared" si="16"/>
        <v/>
      </c>
      <c r="C518" s="37"/>
      <c r="D518" s="205"/>
      <c r="E518" s="205"/>
      <c r="F518" s="206"/>
      <c r="G518" s="628"/>
      <c r="H518" s="207"/>
      <c r="I518" s="278"/>
      <c r="J518" s="278"/>
      <c r="K518" s="38"/>
      <c r="L518" s="208"/>
      <c r="M518" s="39"/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/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 t="str">
        <f t="shared" si="16"/>
        <v/>
      </c>
      <c r="C519" s="37"/>
      <c r="D519" s="205"/>
      <c r="E519" s="205"/>
      <c r="F519" s="206"/>
      <c r="G519" s="628"/>
      <c r="H519" s="7"/>
      <c r="I519" s="277"/>
      <c r="J519" s="277"/>
      <c r="K519" s="38"/>
      <c r="L519" s="208"/>
      <c r="M519" s="39"/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/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 t="str">
        <f t="shared" si="16"/>
        <v/>
      </c>
      <c r="C520" s="37"/>
      <c r="D520" s="195"/>
      <c r="E520" s="37"/>
      <c r="F520" s="206"/>
      <c r="G520" s="206"/>
      <c r="H520" s="7"/>
      <c r="I520" s="277"/>
      <c r="J520" s="277"/>
      <c r="K520" s="38"/>
      <c r="L520" s="208"/>
      <c r="M520" s="750"/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/>
      </c>
      <c r="AC520" s="226" t="e">
        <f>IF(ISNA(VLOOKUP(F520,NXT!$C$18:$C$347,1,0)),x,"")</f>
        <v>#NAME?</v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 t="str">
        <f t="shared" si="16"/>
        <v/>
      </c>
      <c r="C521" s="37"/>
      <c r="D521" s="195"/>
      <c r="E521" s="205"/>
      <c r="F521" s="206"/>
      <c r="G521" s="206"/>
      <c r="H521" s="7"/>
      <c r="I521" s="277"/>
      <c r="J521" s="277"/>
      <c r="K521" s="38"/>
      <c r="L521" s="208"/>
      <c r="M521" s="750"/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/>
      </c>
      <c r="AC521" s="226" t="e">
        <f>IF(ISNA(VLOOKUP(F521,NXT!$C$18:$C$347,1,0)),x,"")</f>
        <v>#NAME?</v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 t="str">
        <f t="shared" si="16"/>
        <v/>
      </c>
      <c r="C522" s="37"/>
      <c r="D522" s="195"/>
      <c r="E522" s="205"/>
      <c r="F522" s="40"/>
      <c r="G522" s="206"/>
      <c r="H522" s="7"/>
      <c r="I522" s="277"/>
      <c r="J522" s="277"/>
      <c r="K522" s="38"/>
      <c r="L522" s="208"/>
      <c r="M522" s="750"/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/>
      </c>
      <c r="AC522" s="226" t="e">
        <f>IF(ISNA(VLOOKUP(F522,NXT!$C$18:$C$347,1,0)),x,"")</f>
        <v>#NAME?</v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 t="str">
        <f t="shared" si="16"/>
        <v/>
      </c>
      <c r="C523" s="37"/>
      <c r="D523" s="195"/>
      <c r="E523" s="205"/>
      <c r="F523" s="206"/>
      <c r="G523" s="206"/>
      <c r="H523" s="7"/>
      <c r="I523" s="277"/>
      <c r="J523" s="277"/>
      <c r="K523" s="38"/>
      <c r="L523" s="208"/>
      <c r="M523" s="750"/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/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 t="str">
        <f t="shared" si="16"/>
        <v/>
      </c>
      <c r="C524" s="37"/>
      <c r="D524" s="205"/>
      <c r="E524" s="205"/>
      <c r="F524" s="206"/>
      <c r="G524" s="206"/>
      <c r="H524" s="225"/>
      <c r="I524" s="277"/>
      <c r="J524" s="277"/>
      <c r="K524" s="38"/>
      <c r="L524" s="208"/>
      <c r="M524" s="208"/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/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 t="str">
        <f t="shared" si="16"/>
        <v/>
      </c>
      <c r="C525" s="37"/>
      <c r="D525" s="195"/>
      <c r="E525" s="205"/>
      <c r="F525" s="40"/>
      <c r="G525" s="206"/>
      <c r="H525" s="207"/>
      <c r="I525" s="277"/>
      <c r="J525" s="277"/>
      <c r="K525" s="38"/>
      <c r="L525" s="208"/>
      <c r="M525" s="750"/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/>
      </c>
      <c r="AC525" s="226" t="e">
        <f>IF(ISNA(VLOOKUP(F525,NXT!$C$18:$C$347,1,0)),x,"")</f>
        <v>#NAME?</v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 t="str">
        <f t="shared" si="16"/>
        <v/>
      </c>
      <c r="C526" s="37"/>
      <c r="D526" s="195"/>
      <c r="E526" s="37"/>
      <c r="F526" s="40"/>
      <c r="G526" s="40"/>
      <c r="H526" s="225"/>
      <c r="I526" s="277"/>
      <c r="J526" s="277"/>
      <c r="K526" s="38"/>
      <c r="L526" s="39"/>
      <c r="M526" s="750"/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/>
      </c>
      <c r="AC526" s="226" t="e">
        <f>IF(ISNA(VLOOKUP(F526,NXT!$C$18:$C$347,1,0)),x,"")</f>
        <v>#NAME?</v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 t="str">
        <f t="shared" si="16"/>
        <v/>
      </c>
      <c r="C527" s="37"/>
      <c r="D527" s="195"/>
      <c r="E527" s="37"/>
      <c r="F527" s="40"/>
      <c r="G527" s="40"/>
      <c r="H527" s="225"/>
      <c r="I527" s="277"/>
      <c r="J527" s="277"/>
      <c r="K527" s="38"/>
      <c r="L527" s="39"/>
      <c r="M527" s="750"/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/>
      </c>
      <c r="AC527" s="226" t="e">
        <f>IF(ISNA(VLOOKUP(F527,NXT!$C$18:$C$347,1,0)),x,"")</f>
        <v>#NAME?</v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 t="str">
        <f t="shared" si="16"/>
        <v/>
      </c>
      <c r="C528" s="37"/>
      <c r="D528" s="195"/>
      <c r="E528" s="37"/>
      <c r="F528" s="40"/>
      <c r="G528" s="40"/>
      <c r="H528" s="225"/>
      <c r="I528" s="277"/>
      <c r="J528" s="277"/>
      <c r="K528" s="38"/>
      <c r="L528" s="39"/>
      <c r="M528" s="750"/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/>
      </c>
      <c r="AC528" s="226" t="e">
        <f>IF(ISNA(VLOOKUP(F528,NXT!$C$18:$C$347,1,0)),x,"")</f>
        <v>#NAME?</v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 t="str">
        <f t="shared" si="16"/>
        <v/>
      </c>
      <c r="C529" s="37"/>
      <c r="D529" s="195"/>
      <c r="E529" s="37"/>
      <c r="F529" s="40"/>
      <c r="G529" s="40"/>
      <c r="H529" s="225"/>
      <c r="I529" s="277"/>
      <c r="J529" s="277"/>
      <c r="K529" s="38"/>
      <c r="L529" s="39"/>
      <c r="M529" s="750"/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/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 t="str">
        <f t="shared" si="16"/>
        <v/>
      </c>
      <c r="C530" s="37"/>
      <c r="D530" s="205"/>
      <c r="E530" s="37"/>
      <c r="F530" s="40"/>
      <c r="G530" s="40"/>
      <c r="H530" s="225"/>
      <c r="I530" s="277"/>
      <c r="J530" s="277"/>
      <c r="K530" s="38"/>
      <c r="L530" s="39"/>
      <c r="M530" s="39"/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/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 t="str">
        <f t="shared" si="16"/>
        <v/>
      </c>
      <c r="C531" s="37"/>
      <c r="D531" s="205"/>
      <c r="E531" s="37"/>
      <c r="F531" s="40"/>
      <c r="G531" s="40"/>
      <c r="H531" s="225"/>
      <c r="I531" s="277"/>
      <c r="J531" s="277"/>
      <c r="K531" s="38"/>
      <c r="L531" s="39"/>
      <c r="M531" s="39"/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/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 t="str">
        <f t="shared" si="16"/>
        <v/>
      </c>
      <c r="C532" s="37"/>
      <c r="D532" s="205"/>
      <c r="E532" s="37"/>
      <c r="F532" s="40"/>
      <c r="G532" s="40"/>
      <c r="H532" s="225"/>
      <c r="I532" s="277"/>
      <c r="J532" s="277"/>
      <c r="K532" s="38"/>
      <c r="L532" s="39"/>
      <c r="M532" s="39"/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/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/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 t="str">
        <f t="shared" ref="B533:B602" si="17">IF(C533&lt;&gt;"",MONTH(C533),"")</f>
        <v/>
      </c>
      <c r="C533" s="37"/>
      <c r="D533" s="195"/>
      <c r="E533" s="37"/>
      <c r="F533" s="206"/>
      <c r="G533" s="40"/>
      <c r="H533" s="7"/>
      <c r="I533" s="277"/>
      <c r="J533" s="277"/>
      <c r="K533" s="38"/>
      <c r="L533" s="208"/>
      <c r="M533" s="750"/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/>
      </c>
      <c r="AC533" s="226" t="e">
        <f>IF(ISNA(VLOOKUP(F533,NXT!$C$18:$C$347,1,0)),x,"")</f>
        <v>#NAME?</v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 t="str">
        <f t="shared" si="17"/>
        <v/>
      </c>
      <c r="C534" s="37"/>
      <c r="D534" s="195"/>
      <c r="E534" s="205"/>
      <c r="F534" s="206"/>
      <c r="G534" s="206"/>
      <c r="H534" s="7"/>
      <c r="I534" s="277"/>
      <c r="J534" s="277"/>
      <c r="K534" s="38"/>
      <c r="L534" s="208"/>
      <c r="M534" s="750"/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/>
      </c>
      <c r="AC534" s="226" t="e">
        <f>IF(ISNA(VLOOKUP(F534,NXT!$C$18:$C$347,1,0)),x,"")</f>
        <v>#NAME?</v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 t="str">
        <f t="shared" si="17"/>
        <v/>
      </c>
      <c r="C535" s="37"/>
      <c r="D535" s="195"/>
      <c r="E535" s="205"/>
      <c r="F535" s="206"/>
      <c r="G535" s="628"/>
      <c r="H535" s="7"/>
      <c r="I535" s="277"/>
      <c r="J535" s="277"/>
      <c r="K535" s="38"/>
      <c r="L535" s="208"/>
      <c r="M535" s="750"/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 t="str">
        <f t="shared" si="17"/>
        <v/>
      </c>
      <c r="C536" s="37"/>
      <c r="D536" s="195"/>
      <c r="E536" s="205"/>
      <c r="F536" s="206"/>
      <c r="G536" s="628"/>
      <c r="H536" s="7"/>
      <c r="I536" s="277"/>
      <c r="J536" s="277"/>
      <c r="K536" s="38"/>
      <c r="L536" s="208"/>
      <c r="M536" s="750"/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/>
      </c>
      <c r="AC536" s="226" t="e">
        <f>IF(ISNA(VLOOKUP(F536,NXT!$C$18:$C$347,1,0)),x,"")</f>
        <v>#NAME?</v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 t="str">
        <f t="shared" si="17"/>
        <v/>
      </c>
      <c r="C537" s="37"/>
      <c r="D537" s="195"/>
      <c r="E537" s="37"/>
      <c r="F537" s="206"/>
      <c r="G537" s="206"/>
      <c r="H537" s="7"/>
      <c r="I537" s="277"/>
      <c r="J537" s="277"/>
      <c r="K537" s="38"/>
      <c r="L537" s="208"/>
      <c r="M537" s="750"/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/>
      </c>
      <c r="AC537" s="226" t="e">
        <f>IF(ISNA(VLOOKUP(F537,NXT!$C$18:$C$347,1,0)),x,"")</f>
        <v>#NAME?</v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 t="str">
        <f t="shared" si="17"/>
        <v/>
      </c>
      <c r="C538" s="37"/>
      <c r="D538" s="195"/>
      <c r="E538" s="205"/>
      <c r="F538" s="206"/>
      <c r="G538" s="206"/>
      <c r="H538" s="7"/>
      <c r="I538" s="277"/>
      <c r="J538" s="277"/>
      <c r="K538" s="38"/>
      <c r="L538" s="208"/>
      <c r="M538" s="750"/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/>
      </c>
      <c r="AC538" s="226" t="e">
        <f>IF(ISNA(VLOOKUP(F538,NXT!$C$18:$C$347,1,0)),x,"")</f>
        <v>#NAME?</v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 t="str">
        <f t="shared" si="17"/>
        <v/>
      </c>
      <c r="C539" s="37"/>
      <c r="D539" s="195"/>
      <c r="E539" s="205"/>
      <c r="F539" s="40"/>
      <c r="G539" s="206"/>
      <c r="H539" s="7"/>
      <c r="I539" s="277"/>
      <c r="J539" s="277"/>
      <c r="K539" s="38"/>
      <c r="L539" s="208"/>
      <c r="M539" s="750"/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/>
      </c>
      <c r="AC539" s="226" t="e">
        <f>IF(ISNA(VLOOKUP(F539,NXT!$C$18:$C$347,1,0)),x,"")</f>
        <v>#NAME?</v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 t="str">
        <f t="shared" si="17"/>
        <v/>
      </c>
      <c r="C540" s="37"/>
      <c r="D540" s="195"/>
      <c r="E540" s="205"/>
      <c r="F540" s="206"/>
      <c r="G540" s="206"/>
      <c r="H540" s="7"/>
      <c r="I540" s="277"/>
      <c r="J540" s="277"/>
      <c r="K540" s="38"/>
      <c r="L540" s="208"/>
      <c r="M540" s="750"/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/>
      </c>
      <c r="AC540" s="226" t="e">
        <f>IF(ISNA(VLOOKUP(F540,NXT!$C$18:$C$347,1,0)),x,"")</f>
        <v>#NAME?</v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 t="str">
        <f t="shared" si="17"/>
        <v/>
      </c>
      <c r="C541" s="37"/>
      <c r="D541" s="195"/>
      <c r="E541" s="205"/>
      <c r="F541" s="206"/>
      <c r="G541" s="206"/>
      <c r="H541" s="7"/>
      <c r="I541" s="277"/>
      <c r="J541" s="277"/>
      <c r="K541" s="278"/>
      <c r="L541" s="208"/>
      <c r="M541" s="750"/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/>
      </c>
      <c r="AC541" s="226" t="e">
        <f>IF(ISNA(VLOOKUP(F541,NXT!$C$18:$C$347,1,0)),x,"")</f>
        <v>#NAME?</v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 t="str">
        <f t="shared" si="17"/>
        <v/>
      </c>
      <c r="C542" s="37"/>
      <c r="D542" s="195"/>
      <c r="E542" s="205"/>
      <c r="F542" s="206"/>
      <c r="G542" s="206"/>
      <c r="H542" s="7"/>
      <c r="I542" s="277"/>
      <c r="J542" s="277"/>
      <c r="K542" s="38"/>
      <c r="L542" s="208"/>
      <c r="M542" s="750"/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/>
      </c>
      <c r="AC542" s="226" t="e">
        <f>IF(ISNA(VLOOKUP(F542,NXT!$C$18:$C$347,1,0)),x,"")</f>
        <v>#NAME?</v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 t="str">
        <f t="shared" si="17"/>
        <v/>
      </c>
      <c r="C543" s="37"/>
      <c r="D543" s="195"/>
      <c r="E543" s="205"/>
      <c r="F543" s="206"/>
      <c r="G543" s="206"/>
      <c r="H543" s="7"/>
      <c r="I543" s="277"/>
      <c r="J543" s="277"/>
      <c r="K543" s="38"/>
      <c r="L543" s="208"/>
      <c r="M543" s="750"/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/>
      </c>
      <c r="AC543" s="226" t="e">
        <f>IF(ISNA(VLOOKUP(F543,NXT!$C$18:$C$347,1,0)),x,"")</f>
        <v>#NAME?</v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 t="str">
        <f t="shared" si="17"/>
        <v/>
      </c>
      <c r="C544" s="37"/>
      <c r="D544" s="195"/>
      <c r="E544" s="205"/>
      <c r="F544" s="40"/>
      <c r="G544" s="206"/>
      <c r="H544" s="7"/>
      <c r="I544" s="277"/>
      <c r="J544" s="277"/>
      <c r="K544" s="38"/>
      <c r="L544" s="208"/>
      <c r="M544" s="750"/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/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 t="str">
        <f t="shared" si="17"/>
        <v/>
      </c>
      <c r="C545" s="37"/>
      <c r="D545" s="205"/>
      <c r="E545" s="37"/>
      <c r="F545" s="40"/>
      <c r="G545" s="40"/>
      <c r="H545" s="207"/>
      <c r="I545" s="277"/>
      <c r="J545" s="277"/>
      <c r="K545" s="38"/>
      <c r="L545" s="39"/>
      <c r="M545" s="39"/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/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 t="str">
        <f t="shared" si="17"/>
        <v/>
      </c>
      <c r="C546" s="37"/>
      <c r="D546" s="195"/>
      <c r="E546" s="37"/>
      <c r="F546" s="40"/>
      <c r="G546" s="40"/>
      <c r="H546" s="7"/>
      <c r="I546" s="277"/>
      <c r="J546" s="277"/>
      <c r="K546" s="38"/>
      <c r="L546" s="39"/>
      <c r="M546" s="750"/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/>
      </c>
      <c r="AC546" s="226" t="e">
        <f>IF(ISNA(VLOOKUP(F546,NXT!$C$18:$C$347,1,0)),x,"")</f>
        <v>#NAME?</v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 t="str">
        <f t="shared" si="17"/>
        <v/>
      </c>
      <c r="C547" s="37"/>
      <c r="D547" s="195"/>
      <c r="E547" s="37"/>
      <c r="F547" s="206"/>
      <c r="G547" s="40"/>
      <c r="H547" s="7"/>
      <c r="I547" s="277"/>
      <c r="J547" s="277"/>
      <c r="K547" s="38"/>
      <c r="L547" s="208"/>
      <c r="M547" s="750"/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/>
      </c>
      <c r="AC547" s="226" t="e">
        <f>IF(ISNA(VLOOKUP(F547,NXT!$C$18:$C$347,1,0)),x,"")</f>
        <v>#NAME?</v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 t="str">
        <f t="shared" si="17"/>
        <v/>
      </c>
      <c r="C548" s="37"/>
      <c r="D548" s="195"/>
      <c r="E548" s="37"/>
      <c r="F548" s="40"/>
      <c r="G548" s="627"/>
      <c r="H548" s="7"/>
      <c r="I548" s="277"/>
      <c r="J548" s="277"/>
      <c r="K548" s="38"/>
      <c r="L548" s="39"/>
      <c r="M548" s="750"/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 t="str">
        <f t="shared" si="17"/>
        <v/>
      </c>
      <c r="C549" s="37"/>
      <c r="D549" s="205"/>
      <c r="E549" s="205"/>
      <c r="F549" s="40"/>
      <c r="G549" s="628"/>
      <c r="H549" s="207"/>
      <c r="I549" s="277"/>
      <c r="J549" s="277"/>
      <c r="K549" s="38"/>
      <c r="L549" s="208"/>
      <c r="M549" s="208"/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/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 t="str">
        <f t="shared" si="17"/>
        <v/>
      </c>
      <c r="C550" s="37"/>
      <c r="D550" s="205"/>
      <c r="E550" s="205"/>
      <c r="F550" s="206"/>
      <c r="G550" s="628"/>
      <c r="H550" s="207"/>
      <c r="I550" s="277"/>
      <c r="J550" s="277"/>
      <c r="K550" s="38"/>
      <c r="L550" s="208"/>
      <c r="M550" s="208"/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/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/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 t="str">
        <f t="shared" si="17"/>
        <v/>
      </c>
      <c r="C551" s="37"/>
      <c r="D551" s="195"/>
      <c r="E551" s="205"/>
      <c r="F551" s="206"/>
      <c r="G551" s="628"/>
      <c r="H551" s="7"/>
      <c r="I551" s="277"/>
      <c r="J551" s="277"/>
      <c r="K551" s="38"/>
      <c r="L551" s="208"/>
      <c r="M551" s="750"/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/>
      </c>
      <c r="AC551" s="226" t="e">
        <f>IF(ISNA(VLOOKUP(F551,NXT!$C$18:$C$347,1,0)),x,"")</f>
        <v>#NAME?</v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 t="str">
        <f t="shared" si="17"/>
        <v/>
      </c>
      <c r="C552" s="37"/>
      <c r="D552" s="195"/>
      <c r="E552" s="205"/>
      <c r="F552" s="206"/>
      <c r="G552" s="628"/>
      <c r="H552" s="7"/>
      <c r="I552" s="277"/>
      <c r="J552" s="277"/>
      <c r="K552" s="38"/>
      <c r="L552" s="208"/>
      <c r="M552" s="750"/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/>
      </c>
      <c r="AC552" s="226" t="e">
        <f>IF(ISNA(VLOOKUP(F552,NXT!$C$18:$C$347,1,0)),x,"")</f>
        <v>#NAME?</v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 t="str">
        <f t="shared" si="17"/>
        <v/>
      </c>
      <c r="C553" s="37"/>
      <c r="D553" s="195"/>
      <c r="E553" s="205"/>
      <c r="F553" s="206"/>
      <c r="G553" s="628"/>
      <c r="H553" s="7"/>
      <c r="I553" s="277"/>
      <c r="J553" s="277"/>
      <c r="K553" s="38"/>
      <c r="L553" s="208"/>
      <c r="M553" s="750"/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/>
      </c>
      <c r="AC553" s="226" t="e">
        <f>IF(ISNA(VLOOKUP(F553,NXT!$C$18:$C$347,1,0)),x,"")</f>
        <v>#NAME?</v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 t="str">
        <f t="shared" si="17"/>
        <v/>
      </c>
      <c r="C554" s="37"/>
      <c r="D554" s="195"/>
      <c r="E554" s="205"/>
      <c r="F554" s="206"/>
      <c r="G554" s="628"/>
      <c r="H554" s="7"/>
      <c r="I554" s="277"/>
      <c r="J554" s="277"/>
      <c r="K554" s="38"/>
      <c r="L554" s="208"/>
      <c r="M554" s="750"/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/>
      </c>
      <c r="AC554" s="226" t="e">
        <f>IF(ISNA(VLOOKUP(F554,NXT!$C$18:$C$347,1,0)),x,"")</f>
        <v>#NAME?</v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 t="str">
        <f t="shared" si="17"/>
        <v/>
      </c>
      <c r="C555" s="37"/>
      <c r="D555" s="195"/>
      <c r="E555" s="205"/>
      <c r="F555" s="206"/>
      <c r="G555" s="628"/>
      <c r="H555" s="7"/>
      <c r="I555" s="277"/>
      <c r="J555" s="277"/>
      <c r="K555" s="38"/>
      <c r="L555" s="208"/>
      <c r="M555" s="750"/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/>
      </c>
      <c r="AC555" s="226" t="e">
        <f>IF(ISNA(VLOOKUP(F555,NXT!$C$18:$C$347,1,0)),x,"")</f>
        <v>#NAME?</v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 t="str">
        <f t="shared" si="17"/>
        <v/>
      </c>
      <c r="C556" s="37"/>
      <c r="D556" s="195"/>
      <c r="E556" s="205"/>
      <c r="F556" s="206"/>
      <c r="G556" s="628"/>
      <c r="H556" s="7"/>
      <c r="I556" s="277"/>
      <c r="J556" s="277"/>
      <c r="K556" s="38"/>
      <c r="L556" s="208"/>
      <c r="M556" s="750"/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/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 t="str">
        <f t="shared" si="17"/>
        <v/>
      </c>
      <c r="C557" s="37"/>
      <c r="D557" s="205"/>
      <c r="E557" s="205"/>
      <c r="F557" s="206"/>
      <c r="G557" s="628"/>
      <c r="H557" s="207"/>
      <c r="I557" s="277"/>
      <c r="J557" s="277"/>
      <c r="K557" s="38"/>
      <c r="L557" s="208"/>
      <c r="M557" s="208"/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 t="str">
        <f t="shared" si="17"/>
        <v/>
      </c>
      <c r="C558" s="37"/>
      <c r="D558" s="205"/>
      <c r="E558" s="205"/>
      <c r="F558" s="206"/>
      <c r="G558" s="628"/>
      <c r="H558" s="207"/>
      <c r="I558" s="277"/>
      <c r="J558" s="277"/>
      <c r="K558" s="38"/>
      <c r="L558" s="208"/>
      <c r="M558" s="208"/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 t="str">
        <f t="shared" si="17"/>
        <v/>
      </c>
      <c r="C559" s="37"/>
      <c r="D559" s="205"/>
      <c r="E559" s="205"/>
      <c r="F559" s="206"/>
      <c r="G559" s="628"/>
      <c r="H559" s="207"/>
      <c r="I559" s="277"/>
      <c r="J559" s="277"/>
      <c r="K559" s="38"/>
      <c r="L559" s="208"/>
      <c r="M559" s="208"/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 t="str">
        <f t="shared" si="17"/>
        <v/>
      </c>
      <c r="C560" s="37"/>
      <c r="D560" s="205"/>
      <c r="E560" s="205"/>
      <c r="F560" s="206"/>
      <c r="G560" s="628"/>
      <c r="H560" s="207"/>
      <c r="I560" s="277"/>
      <c r="J560" s="277"/>
      <c r="K560" s="38"/>
      <c r="L560" s="208"/>
      <c r="M560" s="208"/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 t="str">
        <f t="shared" si="17"/>
        <v/>
      </c>
      <c r="C561" s="37"/>
      <c r="D561" s="205"/>
      <c r="E561" s="37"/>
      <c r="F561" s="40"/>
      <c r="G561" s="628"/>
      <c r="H561" s="7"/>
      <c r="I561" s="277"/>
      <c r="J561" s="277"/>
      <c r="K561" s="38"/>
      <c r="L561" s="39"/>
      <c r="M561" s="750"/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  <c r="AC561" s="226" t="e">
        <f>IF(ISNA(VLOOKUP(F561,NXT!$C$18:$C$347,1,0)),x,"")</f>
        <v>#NAME?</v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 t="str">
        <f t="shared" ref="B562:B567" si="18">IF(C562&lt;&gt;"",MONTH(C562),"")</f>
        <v/>
      </c>
      <c r="C562" s="37"/>
      <c r="D562" s="205"/>
      <c r="E562" s="37"/>
      <c r="F562" s="40"/>
      <c r="G562" s="628"/>
      <c r="H562" s="7"/>
      <c r="I562" s="277"/>
      <c r="J562" s="277"/>
      <c r="K562" s="38"/>
      <c r="L562" s="39"/>
      <c r="M562" s="750"/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  <c r="AC562" s="226" t="e">
        <f>IF(ISNA(VLOOKUP(F562,NXT!$C$18:$C$347,1,0)),x,"")</f>
        <v>#NAME?</v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 t="str">
        <f t="shared" si="18"/>
        <v/>
      </c>
      <c r="C563" s="37"/>
      <c r="D563" s="205"/>
      <c r="E563" s="37"/>
      <c r="F563" s="40"/>
      <c r="G563" s="628"/>
      <c r="H563" s="7"/>
      <c r="I563" s="277"/>
      <c r="J563" s="277"/>
      <c r="K563" s="38"/>
      <c r="L563" s="39"/>
      <c r="M563" s="750"/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  <c r="AC563" s="226" t="e">
        <f>IF(ISNA(VLOOKUP(F563,NXT!$C$18:$C$347,1,0)),x,"")</f>
        <v>#NAME?</v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 t="str">
        <f t="shared" si="18"/>
        <v/>
      </c>
      <c r="C564" s="37"/>
      <c r="D564" s="205"/>
      <c r="E564" s="37"/>
      <c r="F564" s="40"/>
      <c r="G564" s="628"/>
      <c r="H564" s="7"/>
      <c r="I564" s="277"/>
      <c r="J564" s="277"/>
      <c r="K564" s="38"/>
      <c r="L564" s="39"/>
      <c r="M564" s="750"/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  <c r="AC564" s="226" t="e">
        <f>IF(ISNA(VLOOKUP(F564,NXT!$C$18:$C$347,1,0)),x,"")</f>
        <v>#NAME?</v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 t="str">
        <f t="shared" si="18"/>
        <v/>
      </c>
      <c r="C565" s="37"/>
      <c r="D565" s="205"/>
      <c r="E565" s="37"/>
      <c r="F565" s="40"/>
      <c r="G565" s="628"/>
      <c r="H565" s="7"/>
      <c r="I565" s="277"/>
      <c r="J565" s="277"/>
      <c r="K565" s="38"/>
      <c r="L565" s="39"/>
      <c r="M565" s="750"/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  <c r="AC565" s="226" t="e">
        <f>IF(ISNA(VLOOKUP(F565,NXT!$C$18:$C$347,1,0)),x,"")</f>
        <v>#NAME?</v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 t="str">
        <f t="shared" si="18"/>
        <v/>
      </c>
      <c r="C566" s="37"/>
      <c r="D566" s="205"/>
      <c r="E566" s="37"/>
      <c r="F566" s="40"/>
      <c r="G566" s="628"/>
      <c r="H566" s="7"/>
      <c r="I566" s="277"/>
      <c r="J566" s="277"/>
      <c r="K566" s="38"/>
      <c r="L566" s="39"/>
      <c r="M566" s="750"/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 t="str">
        <f t="shared" si="18"/>
        <v/>
      </c>
      <c r="C567" s="37"/>
      <c r="D567" s="205"/>
      <c r="E567" s="37"/>
      <c r="F567" s="40"/>
      <c r="G567" s="628"/>
      <c r="H567" s="45"/>
      <c r="I567" s="277"/>
      <c r="J567" s="277"/>
      <c r="K567" s="38"/>
      <c r="L567" s="39"/>
      <c r="M567" s="39"/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 t="str">
        <f t="shared" si="17"/>
        <v/>
      </c>
      <c r="C568" s="37"/>
      <c r="D568" s="205"/>
      <c r="E568" s="37"/>
      <c r="F568" s="40"/>
      <c r="G568" s="628"/>
      <c r="H568" s="45"/>
      <c r="I568" s="277"/>
      <c r="J568" s="277"/>
      <c r="K568" s="38"/>
      <c r="L568" s="39"/>
      <c r="M568" s="39"/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 t="str">
        <f t="shared" si="17"/>
        <v/>
      </c>
      <c r="C569" s="37"/>
      <c r="D569" s="205"/>
      <c r="E569" s="205"/>
      <c r="F569" s="206"/>
      <c r="G569" s="206"/>
      <c r="H569" s="7"/>
      <c r="I569" s="277"/>
      <c r="J569" s="277"/>
      <c r="K569" s="38"/>
      <c r="L569" s="208"/>
      <c r="M569" s="750"/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  <c r="AC569" s="226" t="e">
        <f>IF(ISNA(VLOOKUP(F569,NXT!$C$18:$C$347,1,0)),x,"")</f>
        <v>#NAME?</v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 t="str">
        <f t="shared" si="17"/>
        <v/>
      </c>
      <c r="C570" s="37"/>
      <c r="D570" s="205"/>
      <c r="E570" s="205"/>
      <c r="F570" s="40"/>
      <c r="G570" s="40"/>
      <c r="H570" s="7"/>
      <c r="I570" s="277"/>
      <c r="J570" s="277"/>
      <c r="K570" s="38"/>
      <c r="L570" s="39"/>
      <c r="M570" s="750"/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  <c r="AC570" s="226" t="e">
        <f>IF(ISNA(VLOOKUP(F570,NXT!$C$18:$C$347,1,0)),x,"")</f>
        <v>#NAME?</v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 t="str">
        <f t="shared" si="17"/>
        <v/>
      </c>
      <c r="C571" s="37"/>
      <c r="D571" s="205"/>
      <c r="E571" s="205"/>
      <c r="F571" s="40"/>
      <c r="G571" s="628"/>
      <c r="H571" s="7"/>
      <c r="I571" s="277"/>
      <c r="J571" s="277"/>
      <c r="K571" s="38"/>
      <c r="L571" s="208"/>
      <c r="M571" s="750"/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  <c r="AC571" s="226" t="e">
        <f>IF(ISNA(VLOOKUP(F571,NXT!$C$18:$C$347,1,0)),x,"")</f>
        <v>#NAME?</v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 t="str">
        <f t="shared" si="17"/>
        <v/>
      </c>
      <c r="C572" s="37"/>
      <c r="D572" s="205"/>
      <c r="E572" s="205"/>
      <c r="F572" s="40"/>
      <c r="G572" s="628"/>
      <c r="H572" s="7"/>
      <c r="I572" s="277"/>
      <c r="J572" s="277"/>
      <c r="K572" s="38"/>
      <c r="L572" s="208"/>
      <c r="M572" s="750"/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 t="str">
        <f t="shared" si="17"/>
        <v/>
      </c>
      <c r="C573" s="37"/>
      <c r="D573" s="205"/>
      <c r="E573" s="205"/>
      <c r="F573" s="40"/>
      <c r="G573" s="628"/>
      <c r="H573" s="7"/>
      <c r="I573" s="277"/>
      <c r="J573" s="277"/>
      <c r="K573" s="38"/>
      <c r="L573" s="208"/>
      <c r="M573" s="39"/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 t="str">
        <f t="shared" si="17"/>
        <v/>
      </c>
      <c r="C574" s="37"/>
      <c r="D574" s="205"/>
      <c r="E574" s="205"/>
      <c r="F574" s="40"/>
      <c r="G574" s="628"/>
      <c r="H574" s="7"/>
      <c r="I574" s="277"/>
      <c r="J574" s="277"/>
      <c r="K574" s="38"/>
      <c r="L574" s="208"/>
      <c r="M574" s="750"/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  <c r="AC574" s="226" t="e">
        <f>IF(ISNA(VLOOKUP(F574,NXT!$C$18:$C$347,1,0)),x,"")</f>
        <v>#NAME?</v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 t="str">
        <f t="shared" si="17"/>
        <v/>
      </c>
      <c r="C575" s="37"/>
      <c r="D575" s="205"/>
      <c r="E575" s="205"/>
      <c r="F575" s="40"/>
      <c r="G575" s="628"/>
      <c r="H575" s="7"/>
      <c r="I575" s="277"/>
      <c r="J575" s="277"/>
      <c r="K575" s="38"/>
      <c r="L575" s="208"/>
      <c r="M575" s="750"/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  <c r="AC575" s="226" t="e">
        <f>IF(ISNA(VLOOKUP(F575,NXT!$C$18:$C$347,1,0)),x,"")</f>
        <v>#NAME?</v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 t="str">
        <f t="shared" si="17"/>
        <v/>
      </c>
      <c r="C576" s="37"/>
      <c r="D576" s="205"/>
      <c r="E576" s="205"/>
      <c r="F576" s="40"/>
      <c r="G576" s="628"/>
      <c r="H576" s="7"/>
      <c r="I576" s="277"/>
      <c r="J576" s="277"/>
      <c r="K576" s="38"/>
      <c r="L576" s="208"/>
      <c r="M576" s="750"/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 t="str">
        <f t="shared" si="17"/>
        <v/>
      </c>
      <c r="C577" s="37"/>
      <c r="D577" s="205"/>
      <c r="E577" s="205"/>
      <c r="F577" s="206"/>
      <c r="G577" s="628"/>
      <c r="H577" s="7"/>
      <c r="I577" s="277"/>
      <c r="J577" s="277"/>
      <c r="K577" s="38"/>
      <c r="L577" s="208"/>
      <c r="M577" s="39"/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 t="str">
        <f t="shared" si="17"/>
        <v/>
      </c>
      <c r="C578" s="37"/>
      <c r="D578" s="205"/>
      <c r="E578" s="37"/>
      <c r="F578" s="40"/>
      <c r="G578" s="628"/>
      <c r="H578" s="45"/>
      <c r="I578" s="277"/>
      <c r="J578" s="277"/>
      <c r="K578" s="38"/>
      <c r="L578" s="39"/>
      <c r="M578" s="750"/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 t="str">
        <f t="shared" si="17"/>
        <v/>
      </c>
      <c r="C579" s="37"/>
      <c r="D579" s="205"/>
      <c r="E579" s="37"/>
      <c r="F579" s="40"/>
      <c r="G579" s="628"/>
      <c r="H579" s="45"/>
      <c r="I579" s="277"/>
      <c r="J579" s="277"/>
      <c r="K579" s="38"/>
      <c r="L579" s="39"/>
      <c r="M579" s="750"/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 t="str">
        <f t="shared" si="17"/>
        <v/>
      </c>
      <c r="C580" s="37"/>
      <c r="D580" s="205"/>
      <c r="E580" s="37"/>
      <c r="F580" s="40"/>
      <c r="G580" s="40"/>
      <c r="H580" s="225"/>
      <c r="I580" s="277"/>
      <c r="J580" s="277"/>
      <c r="K580" s="38"/>
      <c r="L580" s="39"/>
      <c r="M580" s="39"/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 t="str">
        <f t="shared" si="17"/>
        <v/>
      </c>
      <c r="C581" s="37"/>
      <c r="D581" s="205"/>
      <c r="E581" s="37"/>
      <c r="F581" s="40"/>
      <c r="G581" s="40"/>
      <c r="H581" s="45"/>
      <c r="I581" s="277"/>
      <c r="J581" s="277"/>
      <c r="K581" s="38"/>
      <c r="L581" s="39"/>
      <c r="M581" s="39"/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 t="str">
        <f t="shared" si="17"/>
        <v/>
      </c>
      <c r="C582" s="37"/>
      <c r="D582" s="205"/>
      <c r="E582" s="37"/>
      <c r="F582" s="40"/>
      <c r="G582" s="40"/>
      <c r="H582" s="45"/>
      <c r="I582" s="277"/>
      <c r="J582" s="277"/>
      <c r="K582" s="38"/>
      <c r="L582" s="39"/>
      <c r="M582" s="39"/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/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 t="str">
        <f t="shared" si="17"/>
        <v/>
      </c>
      <c r="C583" s="37"/>
      <c r="D583" s="205"/>
      <c r="E583" s="37"/>
      <c r="F583" s="40"/>
      <c r="G583" s="40"/>
      <c r="H583" s="7"/>
      <c r="I583" s="277"/>
      <c r="J583" s="277"/>
      <c r="K583" s="38"/>
      <c r="L583" s="39"/>
      <c r="M583" s="750"/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  <c r="AC583" s="226" t="e">
        <f>IF(ISNA(VLOOKUP(F583,NXT!$C$18:$C$347,1,0)),x,"")</f>
        <v>#NAME?</v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 t="str">
        <f t="shared" si="17"/>
        <v/>
      </c>
      <c r="C584" s="37"/>
      <c r="D584" s="205"/>
      <c r="E584" s="37"/>
      <c r="F584" s="40"/>
      <c r="G584" s="40"/>
      <c r="H584" s="7"/>
      <c r="I584" s="277"/>
      <c r="J584" s="277"/>
      <c r="K584" s="38"/>
      <c r="L584" s="39"/>
      <c r="M584" s="750"/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  <c r="AC584" s="226" t="e">
        <f>IF(ISNA(VLOOKUP(F584,NXT!$C$18:$C$347,1,0)),x,"")</f>
        <v>#NAME?</v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 t="str">
        <f t="shared" si="17"/>
        <v/>
      </c>
      <c r="C585" s="37"/>
      <c r="D585" s="205"/>
      <c r="E585" s="37"/>
      <c r="F585" s="40"/>
      <c r="G585" s="40"/>
      <c r="H585" s="7"/>
      <c r="I585" s="277"/>
      <c r="J585" s="277"/>
      <c r="K585" s="38"/>
      <c r="L585" s="39"/>
      <c r="M585" s="750"/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  <c r="AC585" s="226" t="e">
        <f>IF(ISNA(VLOOKUP(F585,NXT!$C$18:$C$347,1,0)),x,"")</f>
        <v>#NAME?</v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 t="str">
        <f t="shared" si="17"/>
        <v/>
      </c>
      <c r="C586" s="37"/>
      <c r="D586" s="205"/>
      <c r="E586" s="37"/>
      <c r="F586" s="40"/>
      <c r="G586" s="40"/>
      <c r="H586" s="7"/>
      <c r="I586" s="277"/>
      <c r="J586" s="277"/>
      <c r="K586" s="38"/>
      <c r="L586" s="39"/>
      <c r="M586" s="750"/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 t="str">
        <f t="shared" si="17"/>
        <v/>
      </c>
      <c r="C587" s="37"/>
      <c r="D587" s="205"/>
      <c r="E587" s="37"/>
      <c r="F587" s="40"/>
      <c r="G587" s="40"/>
      <c r="H587" s="45"/>
      <c r="I587" s="277"/>
      <c r="J587" s="277"/>
      <c r="K587" s="38"/>
      <c r="L587" s="39"/>
      <c r="M587" s="39"/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 t="str">
        <f t="shared" si="17"/>
        <v/>
      </c>
      <c r="C588" s="37"/>
      <c r="D588" s="205"/>
      <c r="E588" s="37"/>
      <c r="F588" s="40"/>
      <c r="G588" s="40"/>
      <c r="H588" s="45"/>
      <c r="I588" s="277"/>
      <c r="J588" s="277"/>
      <c r="K588" s="38"/>
      <c r="L588" s="39"/>
      <c r="M588" s="39"/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 t="str">
        <f t="shared" si="17"/>
        <v/>
      </c>
      <c r="C589" s="37"/>
      <c r="D589" s="205"/>
      <c r="E589" s="37"/>
      <c r="F589" s="40"/>
      <c r="G589" s="40"/>
      <c r="H589" s="225"/>
      <c r="I589" s="277"/>
      <c r="J589" s="277"/>
      <c r="K589" s="38"/>
      <c r="L589" s="39"/>
      <c r="M589" s="39"/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/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 t="str">
        <f t="shared" si="17"/>
        <v/>
      </c>
      <c r="C590" s="37"/>
      <c r="D590" s="205"/>
      <c r="E590" s="37"/>
      <c r="F590" s="40"/>
      <c r="G590" s="40"/>
      <c r="H590" s="45"/>
      <c r="I590" s="277"/>
      <c r="J590" s="277"/>
      <c r="K590" s="38"/>
      <c r="L590" s="39"/>
      <c r="M590" s="39"/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/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 t="str">
        <f t="shared" si="17"/>
        <v/>
      </c>
      <c r="C591" s="37"/>
      <c r="D591" s="205"/>
      <c r="E591" s="37"/>
      <c r="F591" s="40"/>
      <c r="G591" s="40"/>
      <c r="H591" s="45"/>
      <c r="I591" s="277"/>
      <c r="J591" s="277"/>
      <c r="K591" s="38"/>
      <c r="L591" s="39"/>
      <c r="M591" s="39"/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/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 t="str">
        <f t="shared" si="17"/>
        <v/>
      </c>
      <c r="C592" s="37"/>
      <c r="D592" s="205"/>
      <c r="E592" s="37"/>
      <c r="F592" s="40"/>
      <c r="G592" s="40"/>
      <c r="H592" s="225"/>
      <c r="I592" s="277"/>
      <c r="J592" s="277"/>
      <c r="K592" s="38"/>
      <c r="L592" s="39"/>
      <c r="M592" s="39"/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/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9" s="226" customFormat="1" ht="15.75" customHeight="1">
      <c r="A593" s="219" t="str">
        <f>IF(B593&lt;&gt;"",IF(AND(B593&gt;=_TM1,B593&lt;=_TM2,OR(TH!L593="1111",TH!M593="1111")),TH!D593,""),"")</f>
        <v/>
      </c>
      <c r="B593" s="36" t="str">
        <f t="shared" si="17"/>
        <v/>
      </c>
      <c r="C593" s="37"/>
      <c r="D593" s="205"/>
      <c r="E593" s="37"/>
      <c r="F593" s="40"/>
      <c r="G593" s="40"/>
      <c r="H593" s="225"/>
      <c r="I593" s="277"/>
      <c r="J593" s="277"/>
      <c r="K593" s="38"/>
      <c r="L593" s="39"/>
      <c r="M593" s="39"/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9" s="226" customFormat="1" ht="15.75" customHeight="1">
      <c r="A594" s="219" t="str">
        <f>IF(B594&lt;&gt;"",IF(AND(B594&gt;=_TM1,B594&lt;=_TM2,OR(TH!L594="1111",TH!M594="1111")),TH!D594,""),"")</f>
        <v/>
      </c>
      <c r="B594" s="36" t="str">
        <f t="shared" si="17"/>
        <v/>
      </c>
      <c r="C594" s="37"/>
      <c r="D594" s="205"/>
      <c r="E594" s="37"/>
      <c r="F594" s="40"/>
      <c r="G594" s="40"/>
      <c r="H594" s="7"/>
      <c r="I594" s="277"/>
      <c r="J594" s="277"/>
      <c r="K594" s="38"/>
      <c r="L594" s="39"/>
      <c r="M594" s="750"/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e">
        <f>IF(ISNA(VLOOKUP(F594,NXT!$C$18:$C$347,1,0)),x,"")</f>
        <v>#NAME?</v>
      </c>
    </row>
    <row r="595" spans="1:29" s="226" customFormat="1" ht="15.75" customHeight="1">
      <c r="A595" s="219" t="str">
        <f>IF(B595&lt;&gt;"",IF(AND(B595&gt;=_TM1,B595&lt;=_TM2,OR(TH!L595="1111",TH!M595="1111")),TH!D595,""),"")</f>
        <v/>
      </c>
      <c r="B595" s="36" t="str">
        <f t="shared" si="17"/>
        <v/>
      </c>
      <c r="C595" s="37"/>
      <c r="D595" s="205"/>
      <c r="E595" s="37"/>
      <c r="F595" s="40"/>
      <c r="G595" s="40"/>
      <c r="H595" s="7"/>
      <c r="I595" s="277"/>
      <c r="J595" s="277"/>
      <c r="K595" s="38"/>
      <c r="L595" s="39"/>
      <c r="M595" s="750"/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9" s="226" customFormat="1" ht="15.75" customHeight="1">
      <c r="A596" s="219" t="str">
        <f>IF(B596&lt;&gt;"",IF(AND(B596&gt;=_TM1,B596&lt;=_TM2,OR(TH!L596="1111",TH!M596="1111")),TH!D596,""),"")</f>
        <v/>
      </c>
      <c r="B596" s="36" t="str">
        <f t="shared" si="17"/>
        <v/>
      </c>
      <c r="C596" s="37"/>
      <c r="D596" s="205"/>
      <c r="E596" s="37"/>
      <c r="F596" s="40"/>
      <c r="G596" s="40"/>
      <c r="H596" s="7"/>
      <c r="I596" s="277"/>
      <c r="J596" s="277"/>
      <c r="K596" s="38"/>
      <c r="L596" s="39"/>
      <c r="M596" s="750"/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e">
        <f>IF(ISNA(VLOOKUP(F596,NXT!$C$18:$C$347,1,0)),x,"")</f>
        <v>#NAME?</v>
      </c>
    </row>
    <row r="597" spans="1:29" s="226" customFormat="1" ht="15.75" customHeight="1">
      <c r="A597" s="219" t="str">
        <f>IF(B597&lt;&gt;"",IF(AND(B597&gt;=_TM1,B597&lt;=_TM2,OR(TH!L597="1111",TH!M597="1111")),TH!D597,""),"")</f>
        <v/>
      </c>
      <c r="B597" s="36" t="str">
        <f t="shared" si="17"/>
        <v/>
      </c>
      <c r="C597" s="37"/>
      <c r="D597" s="205"/>
      <c r="E597" s="37"/>
      <c r="F597" s="40"/>
      <c r="G597" s="40"/>
      <c r="H597" s="7"/>
      <c r="I597" s="277"/>
      <c r="J597" s="277"/>
      <c r="K597" s="38"/>
      <c r="L597" s="39"/>
      <c r="M597" s="750"/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e">
        <f>IF(ISNA(VLOOKUP(F597,NXT!$C$18:$C$347,1,0)),x,"")</f>
        <v>#NAME?</v>
      </c>
    </row>
    <row r="598" spans="1:29" s="226" customFormat="1" ht="15.75" customHeight="1">
      <c r="A598" s="219" t="str">
        <f>IF(B598&lt;&gt;"",IF(AND(B598&gt;=_TM1,B598&lt;=_TM2,OR(TH!L598="1111",TH!M598="1111")),TH!D598,""),"")</f>
        <v/>
      </c>
      <c r="B598" s="36" t="str">
        <f t="shared" si="17"/>
        <v/>
      </c>
      <c r="C598" s="37"/>
      <c r="D598" s="205"/>
      <c r="E598" s="37"/>
      <c r="F598" s="40"/>
      <c r="G598" s="40"/>
      <c r="H598" s="7"/>
      <c r="I598" s="277"/>
      <c r="J598" s="277"/>
      <c r="K598" s="38"/>
      <c r="L598" s="39"/>
      <c r="M598" s="750"/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  <c r="AC598" s="226" t="e">
        <f>IF(ISNA(VLOOKUP(F598,NXT!$C$18:$C$347,1,0)),x,"")</f>
        <v>#NAME?</v>
      </c>
    </row>
    <row r="599" spans="1:29" s="226" customFormat="1" ht="15.75" customHeight="1">
      <c r="A599" s="219" t="str">
        <f>IF(B599&lt;&gt;"",IF(AND(B599&gt;=_TM1,B599&lt;=_TM2,OR(TH!L599="1111",TH!M599="1111")),TH!D599,""),"")</f>
        <v/>
      </c>
      <c r="B599" s="36" t="str">
        <f t="shared" si="17"/>
        <v/>
      </c>
      <c r="C599" s="37"/>
      <c r="D599" s="205"/>
      <c r="E599" s="37"/>
      <c r="F599" s="40"/>
      <c r="G599" s="40"/>
      <c r="H599" s="7"/>
      <c r="I599" s="277"/>
      <c r="J599" s="277"/>
      <c r="K599" s="38"/>
      <c r="L599" s="39"/>
      <c r="M599" s="750"/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  <c r="AC599" s="226" t="e">
        <f>IF(ISNA(VLOOKUP(F599,NXT!$C$18:$C$347,1,0)),x,"")</f>
        <v>#NAME?</v>
      </c>
    </row>
    <row r="600" spans="1:29" s="226" customFormat="1" ht="15.75" customHeight="1">
      <c r="A600" s="219" t="str">
        <f>IF(B600&lt;&gt;"",IF(AND(B600&gt;=_TM1,B600&lt;=_TM2,OR(TH!L600="1111",TH!M600="1111")),TH!D600,""),"")</f>
        <v/>
      </c>
      <c r="B600" s="36" t="str">
        <f t="shared" si="17"/>
        <v/>
      </c>
      <c r="C600" s="37"/>
      <c r="D600" s="205"/>
      <c r="E600" s="37"/>
      <c r="F600" s="40"/>
      <c r="G600" s="40"/>
      <c r="H600" s="7"/>
      <c r="I600" s="277"/>
      <c r="J600" s="277"/>
      <c r="K600" s="38"/>
      <c r="L600" s="39"/>
      <c r="M600" s="750"/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9" s="226" customFormat="1" ht="15.75" customHeight="1">
      <c r="A601" s="219" t="str">
        <f>IF(B601&lt;&gt;"",IF(AND(B601&gt;=_TM1,B601&lt;=_TM2,OR(TH!L601="1111",TH!M601="1111")),TH!D601,""),"")</f>
        <v/>
      </c>
      <c r="B601" s="36" t="str">
        <f t="shared" si="17"/>
        <v/>
      </c>
      <c r="C601" s="37"/>
      <c r="D601" s="205"/>
      <c r="E601" s="37"/>
      <c r="F601" s="40"/>
      <c r="G601" s="40"/>
      <c r="H601" s="45"/>
      <c r="I601" s="277"/>
      <c r="J601" s="277"/>
      <c r="K601" s="38"/>
      <c r="L601" s="39"/>
      <c r="M601" s="39"/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9" s="226" customFormat="1" ht="15.75" customHeight="1">
      <c r="A602" s="219" t="str">
        <f>IF(B602&lt;&gt;"",IF(AND(B602&gt;=_TM1,B602&lt;=_TM2,OR(TH!L602="1111",TH!M602="1111")),TH!D602,""),"")</f>
        <v/>
      </c>
      <c r="B602" s="36" t="str">
        <f t="shared" si="17"/>
        <v/>
      </c>
      <c r="C602" s="37"/>
      <c r="D602" s="205"/>
      <c r="E602" s="37"/>
      <c r="F602" s="40"/>
      <c r="G602" s="40"/>
      <c r="H602" s="45"/>
      <c r="I602" s="277"/>
      <c r="J602" s="277"/>
      <c r="K602" s="38"/>
      <c r="L602" s="39"/>
      <c r="M602" s="39"/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9" s="226" customFormat="1" ht="15.75" customHeight="1">
      <c r="A603" s="219" t="str">
        <f>IF(B603&lt;&gt;"",IF(AND(B603&gt;=_TM1,B603&lt;=_TM2,OR(TH!L603="1111",TH!M603="1111")),TH!D603,""),"")</f>
        <v/>
      </c>
      <c r="B603" s="36" t="str">
        <f t="shared" ref="B603:B666" si="19">IF(C603&lt;&gt;"",MONTH(C603),"")</f>
        <v/>
      </c>
      <c r="C603" s="37"/>
      <c r="D603" s="205"/>
      <c r="E603" s="37"/>
      <c r="F603" s="40"/>
      <c r="G603" s="40"/>
      <c r="H603" s="225"/>
      <c r="I603" s="277"/>
      <c r="J603" s="277"/>
      <c r="K603" s="38"/>
      <c r="L603" s="39"/>
      <c r="M603" s="39"/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9" s="226" customFormat="1" ht="15.75" customHeight="1">
      <c r="A604" s="219" t="str">
        <f>IF(B604&lt;&gt;"",IF(AND(B604&gt;=_TM1,B604&lt;=_TM2,OR(TH!L604="1111",TH!M604="1111")),TH!D604,""),"")</f>
        <v/>
      </c>
      <c r="B604" s="36" t="str">
        <f t="shared" si="19"/>
        <v/>
      </c>
      <c r="C604" s="37"/>
      <c r="D604" s="205"/>
      <c r="E604" s="37"/>
      <c r="F604" s="40"/>
      <c r="G604" s="40"/>
      <c r="H604" s="7"/>
      <c r="I604" s="277"/>
      <c r="J604" s="277"/>
      <c r="K604" s="38"/>
      <c r="L604" s="39"/>
      <c r="M604" s="750"/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  <c r="AC604" s="226" t="e">
        <f>IF(ISNA(VLOOKUP(F604,NXT!$C$18:$C$347,1,0)),x,"")</f>
        <v>#NAME?</v>
      </c>
    </row>
    <row r="605" spans="1:29" s="226" customFormat="1" ht="15.75" customHeight="1">
      <c r="A605" s="219" t="str">
        <f>IF(B605&lt;&gt;"",IF(AND(B605&gt;=_TM1,B605&lt;=_TM2,OR(TH!L605="1111",TH!M605="1111")),TH!D605,""),"")</f>
        <v/>
      </c>
      <c r="B605" s="36" t="str">
        <f t="shared" si="19"/>
        <v/>
      </c>
      <c r="C605" s="37"/>
      <c r="D605" s="205"/>
      <c r="E605" s="37"/>
      <c r="F605" s="40"/>
      <c r="G605" s="40"/>
      <c r="H605" s="7"/>
      <c r="I605" s="277"/>
      <c r="J605" s="277"/>
      <c r="K605" s="38"/>
      <c r="L605" s="39"/>
      <c r="M605" s="750"/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C605" s="226" t="e">
        <f>IF(ISNA(VLOOKUP(F605,NXT!$C$18:$C$347,1,0)),x,"")</f>
        <v>#NAME?</v>
      </c>
    </row>
    <row r="606" spans="1:29" s="226" customFormat="1" ht="15.75" customHeight="1">
      <c r="A606" s="219" t="str">
        <f>IF(B606&lt;&gt;"",IF(AND(B606&gt;=_TM1,B606&lt;=_TM2,OR(TH!L606="1111",TH!M606="1111")),TH!D606,""),"")</f>
        <v/>
      </c>
      <c r="B606" s="36" t="str">
        <f t="shared" si="19"/>
        <v/>
      </c>
      <c r="C606" s="37"/>
      <c r="D606" s="205"/>
      <c r="E606" s="205"/>
      <c r="F606" s="40"/>
      <c r="G606" s="627"/>
      <c r="H606" s="7"/>
      <c r="I606" s="277"/>
      <c r="J606" s="277"/>
      <c r="K606" s="38"/>
      <c r="L606" s="39"/>
      <c r="M606" s="750"/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9" s="226" customFormat="1" ht="15.75" customHeight="1">
      <c r="A607" s="219" t="str">
        <f>IF(B607&lt;&gt;"",IF(AND(B607&gt;=_TM1,B607&lt;=_TM2,OR(TH!L607="1111",TH!M607="1111")),TH!D607,""),"")</f>
        <v/>
      </c>
      <c r="B607" s="36" t="str">
        <f t="shared" si="19"/>
        <v/>
      </c>
      <c r="C607" s="37"/>
      <c r="D607" s="205"/>
      <c r="E607" s="205"/>
      <c r="F607" s="206"/>
      <c r="G607" s="628"/>
      <c r="H607" s="225"/>
      <c r="I607" s="277"/>
      <c r="J607" s="277"/>
      <c r="K607" s="38"/>
      <c r="L607" s="208"/>
      <c r="M607" s="208"/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9" s="226" customFormat="1" ht="15.75" customHeight="1">
      <c r="A608" s="219" t="str">
        <f>IF(B608&lt;&gt;"",IF(AND(B608&gt;=_TM1,B608&lt;=_TM2,OR(TH!L608="1111",TH!M608="1111")),TH!D608,""),"")</f>
        <v/>
      </c>
      <c r="B608" s="36" t="str">
        <f t="shared" si="19"/>
        <v/>
      </c>
      <c r="C608" s="37"/>
      <c r="D608" s="205"/>
      <c r="E608" s="205"/>
      <c r="F608" s="206"/>
      <c r="G608" s="628"/>
      <c r="H608" s="207"/>
      <c r="I608" s="277"/>
      <c r="J608" s="277"/>
      <c r="K608" s="38"/>
      <c r="L608" s="208"/>
      <c r="M608" s="39"/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9" s="226" customFormat="1" ht="15.75" customHeight="1">
      <c r="A609" s="219" t="str">
        <f>IF(B609&lt;&gt;"",IF(AND(B609&gt;=_TM1,B609&lt;=_TM2,OR(TH!L609="1111",TH!M609="1111")),TH!D609,""),"")</f>
        <v/>
      </c>
      <c r="B609" s="36" t="str">
        <f t="shared" si="19"/>
        <v/>
      </c>
      <c r="C609" s="37"/>
      <c r="D609" s="205"/>
      <c r="E609" s="205"/>
      <c r="F609" s="206"/>
      <c r="G609" s="628"/>
      <c r="H609" s="207"/>
      <c r="I609" s="277"/>
      <c r="J609" s="277"/>
      <c r="K609" s="38"/>
      <c r="L609" s="208"/>
      <c r="M609" s="39"/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/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9" s="226" customFormat="1" ht="15.75" customHeight="1">
      <c r="A610" s="219" t="str">
        <f>IF(B610&lt;&gt;"",IF(AND(B610&gt;=_TM1,B610&lt;=_TM2,OR(TH!L610="1111",TH!M610="1111")),TH!D610,""),"")</f>
        <v/>
      </c>
      <c r="B610" s="36" t="str">
        <f t="shared" si="19"/>
        <v/>
      </c>
      <c r="C610" s="37"/>
      <c r="D610" s="205"/>
      <c r="E610" s="205"/>
      <c r="F610" s="206"/>
      <c r="G610" s="628"/>
      <c r="H610" s="225"/>
      <c r="I610" s="277"/>
      <c r="J610" s="277"/>
      <c r="K610" s="38"/>
      <c r="L610" s="208"/>
      <c r="M610" s="39"/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9" s="226" customFormat="1" ht="15.75" customHeight="1">
      <c r="A611" s="219" t="str">
        <f>IF(B611&lt;&gt;"",IF(AND(B611&gt;=_TM1,B611&lt;=_TM2,OR(TH!L611="1111",TH!M611="1111")),TH!D611,""),"")</f>
        <v/>
      </c>
      <c r="B611" s="36" t="str">
        <f t="shared" si="19"/>
        <v/>
      </c>
      <c r="C611" s="37"/>
      <c r="D611" s="205"/>
      <c r="E611" s="37"/>
      <c r="F611" s="40"/>
      <c r="G611" s="628"/>
      <c r="H611" s="45"/>
      <c r="I611" s="277"/>
      <c r="J611" s="277"/>
      <c r="K611" s="38"/>
      <c r="L611" s="39"/>
      <c r="M611" s="39"/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9" s="226" customFormat="1" ht="15.75" customHeight="1">
      <c r="A612" s="219" t="str">
        <f>IF(B612&lt;&gt;"",IF(AND(B612&gt;=_TM1,B612&lt;=_TM2,OR(TH!L612="1111",TH!M612="1111")),TH!D612,""),"")</f>
        <v/>
      </c>
      <c r="B612" s="36" t="str">
        <f t="shared" si="19"/>
        <v/>
      </c>
      <c r="C612" s="37"/>
      <c r="D612" s="205"/>
      <c r="E612" s="37"/>
      <c r="F612" s="40"/>
      <c r="G612" s="628"/>
      <c r="H612" s="45"/>
      <c r="I612" s="277"/>
      <c r="J612" s="277"/>
      <c r="K612" s="38"/>
      <c r="L612" s="39"/>
      <c r="M612" s="39"/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9" s="226" customFormat="1" ht="15.75" customHeight="1">
      <c r="A613" s="219" t="str">
        <f>IF(B613&lt;&gt;"",IF(AND(B613&gt;=_TM1,B613&lt;=_TM2,OR(TH!L613="1111",TH!M613="1111")),TH!D613,""),"")</f>
        <v/>
      </c>
      <c r="B613" s="36" t="str">
        <f t="shared" si="19"/>
        <v/>
      </c>
      <c r="C613" s="37"/>
      <c r="D613" s="205"/>
      <c r="E613" s="37"/>
      <c r="F613" s="40"/>
      <c r="G613" s="628"/>
      <c r="H613" s="45"/>
      <c r="I613" s="277"/>
      <c r="J613" s="277"/>
      <c r="K613" s="38"/>
      <c r="L613" s="39"/>
      <c r="M613" s="39"/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/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9" s="226" customFormat="1" ht="15.75" customHeight="1">
      <c r="A614" s="219" t="str">
        <f>IF(B614&lt;&gt;"",IF(AND(B614&gt;=_TM1,B614&lt;=_TM2,OR(TH!L614="1111",TH!M614="1111")),TH!D614,""),"")</f>
        <v/>
      </c>
      <c r="B614" s="36" t="str">
        <f t="shared" si="19"/>
        <v/>
      </c>
      <c r="C614" s="37"/>
      <c r="D614" s="205"/>
      <c r="E614" s="37"/>
      <c r="F614" s="40"/>
      <c r="G614" s="628"/>
      <c r="H614" s="7"/>
      <c r="I614" s="277"/>
      <c r="J614" s="277"/>
      <c r="K614" s="38"/>
      <c r="L614" s="39"/>
      <c r="M614" s="750"/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  <c r="AC614" s="226" t="e">
        <f>IF(ISNA(VLOOKUP(F614,NXT!$C$18:$C$347,1,0)),x,"")</f>
        <v>#NAME?</v>
      </c>
    </row>
    <row r="615" spans="1:29" s="226" customFormat="1" ht="15.75" customHeight="1">
      <c r="A615" s="219" t="str">
        <f>IF(B615&lt;&gt;"",IF(AND(B615&gt;=_TM1,B615&lt;=_TM2,OR(TH!L615="1111",TH!M615="1111")),TH!D615,""),"")</f>
        <v/>
      </c>
      <c r="B615" s="36" t="str">
        <f t="shared" si="19"/>
        <v/>
      </c>
      <c r="C615" s="37"/>
      <c r="D615" s="205"/>
      <c r="E615" s="37"/>
      <c r="F615" s="40"/>
      <c r="G615" s="628"/>
      <c r="H615" s="7"/>
      <c r="I615" s="277"/>
      <c r="J615" s="277"/>
      <c r="K615" s="38"/>
      <c r="L615" s="39"/>
      <c r="M615" s="750"/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e">
        <f>IF(ISNA(VLOOKUP(F615,NXT!$C$18:$C$347,1,0)),x,"")</f>
        <v>#NAME?</v>
      </c>
    </row>
    <row r="616" spans="1:29" s="226" customFormat="1" ht="15.75" customHeight="1">
      <c r="A616" s="219" t="str">
        <f>IF(B616&lt;&gt;"",IF(AND(B616&gt;=_TM1,B616&lt;=_TM2,OR(TH!L616="1111",TH!M616="1111")),TH!D616,""),"")</f>
        <v/>
      </c>
      <c r="B616" s="36" t="str">
        <f t="shared" si="19"/>
        <v/>
      </c>
      <c r="C616" s="37"/>
      <c r="D616" s="205"/>
      <c r="E616" s="37"/>
      <c r="F616" s="40"/>
      <c r="G616" s="628"/>
      <c r="H616" s="7"/>
      <c r="I616" s="277"/>
      <c r="J616" s="277"/>
      <c r="K616" s="38"/>
      <c r="L616" s="39"/>
      <c r="M616" s="750"/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9" s="226" customFormat="1" ht="15.75" customHeight="1">
      <c r="A617" s="219" t="str">
        <f>IF(B617&lt;&gt;"",IF(AND(B617&gt;=_TM1,B617&lt;=_TM2,OR(TH!L617="1111",TH!M617="1111")),TH!D617,""),"")</f>
        <v/>
      </c>
      <c r="B617" s="36" t="str">
        <f t="shared" si="19"/>
        <v/>
      </c>
      <c r="C617" s="37"/>
      <c r="D617" s="205"/>
      <c r="E617" s="37"/>
      <c r="F617" s="40"/>
      <c r="G617" s="628"/>
      <c r="H617" s="7"/>
      <c r="I617" s="277"/>
      <c r="J617" s="277"/>
      <c r="K617" s="38"/>
      <c r="L617" s="39"/>
      <c r="M617" s="750"/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e">
        <f>IF(ISNA(VLOOKUP(F617,NXT!$C$18:$C$347,1,0)),x,"")</f>
        <v>#NAME?</v>
      </c>
    </row>
    <row r="618" spans="1:29" s="226" customFormat="1" ht="15.75" customHeight="1">
      <c r="A618" s="219" t="str">
        <f>IF(B618&lt;&gt;"",IF(AND(B618&gt;=_TM1,B618&lt;=_TM2,OR(TH!L618="1111",TH!M618="1111")),TH!D618,""),"")</f>
        <v/>
      </c>
      <c r="B618" s="36" t="str">
        <f t="shared" si="19"/>
        <v/>
      </c>
      <c r="C618" s="37"/>
      <c r="D618" s="205"/>
      <c r="E618" s="37"/>
      <c r="F618" s="40"/>
      <c r="G618" s="40"/>
      <c r="H618" s="7"/>
      <c r="I618" s="277"/>
      <c r="J618" s="277"/>
      <c r="K618" s="38"/>
      <c r="L618" s="39"/>
      <c r="M618" s="750"/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9" s="226" customFormat="1" ht="15.75" customHeight="1">
      <c r="A619" s="219" t="str">
        <f>IF(B619&lt;&gt;"",IF(AND(B619&gt;=_TM1,B619&lt;=_TM2,OR(TH!L619="1111",TH!M619="1111")),TH!D619,""),"")</f>
        <v/>
      </c>
      <c r="B619" s="36" t="str">
        <f t="shared" si="19"/>
        <v/>
      </c>
      <c r="C619" s="37"/>
      <c r="D619" s="205"/>
      <c r="E619" s="37"/>
      <c r="F619" s="40"/>
      <c r="G619" s="40"/>
      <c r="H619" s="45"/>
      <c r="I619" s="277"/>
      <c r="J619" s="277"/>
      <c r="K619" s="38"/>
      <c r="L619" s="39"/>
      <c r="M619" s="39"/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/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9" s="226" customFormat="1" ht="15.75" customHeight="1">
      <c r="A620" s="219" t="str">
        <f>IF(B620&lt;&gt;"",IF(AND(B620&gt;=_TM1,B620&lt;=_TM2,OR(TH!L620="1111",TH!M620="1111")),TH!D620,""),"")</f>
        <v/>
      </c>
      <c r="B620" s="36" t="str">
        <f t="shared" si="19"/>
        <v/>
      </c>
      <c r="C620" s="37"/>
      <c r="D620" s="205"/>
      <c r="E620" s="37"/>
      <c r="F620" s="40"/>
      <c r="G620" s="40"/>
      <c r="H620" s="45"/>
      <c r="I620" s="277"/>
      <c r="J620" s="277"/>
      <c r="K620" s="38"/>
      <c r="L620" s="39"/>
      <c r="M620" s="39"/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/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9" s="226" customFormat="1" ht="15.75" customHeight="1">
      <c r="A621" s="219" t="str">
        <f>IF(B621&lt;&gt;"",IF(AND(B621&gt;=_TM1,B621&lt;=_TM2,OR(TH!L621="1111",TH!M621="1111")),TH!D621,""),"")</f>
        <v/>
      </c>
      <c r="B621" s="36" t="str">
        <f t="shared" si="19"/>
        <v/>
      </c>
      <c r="C621" s="37"/>
      <c r="D621" s="205"/>
      <c r="E621" s="37"/>
      <c r="F621" s="40"/>
      <c r="G621" s="40"/>
      <c r="H621" s="225"/>
      <c r="I621" s="277"/>
      <c r="J621" s="277"/>
      <c r="K621" s="38"/>
      <c r="L621" s="39"/>
      <c r="M621" s="39"/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/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9" s="226" customFormat="1" ht="15.75" customHeight="1">
      <c r="A622" s="219" t="str">
        <f>IF(B622&lt;&gt;"",IF(AND(B622&gt;=_TM1,B622&lt;=_TM2,OR(TH!L622="1111",TH!M622="1111")),TH!D622,""),"")</f>
        <v/>
      </c>
      <c r="B622" s="36" t="str">
        <f t="shared" si="19"/>
        <v/>
      </c>
      <c r="C622" s="37"/>
      <c r="D622" s="205"/>
      <c r="E622" s="37"/>
      <c r="F622" s="40"/>
      <c r="G622" s="40"/>
      <c r="H622" s="45"/>
      <c r="I622" s="277"/>
      <c r="J622" s="277"/>
      <c r="K622" s="38"/>
      <c r="L622" s="39"/>
      <c r="M622" s="39"/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/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9" s="226" customFormat="1" ht="15.75" customHeight="1">
      <c r="A623" s="219" t="str">
        <f>IF(B623&lt;&gt;"",IF(AND(B623&gt;=_TM1,B623&lt;=_TM2,OR(TH!L623="1111",TH!M623="1111")),TH!D623,""),"")</f>
        <v/>
      </c>
      <c r="B623" s="36" t="str">
        <f t="shared" si="19"/>
        <v/>
      </c>
      <c r="C623" s="37"/>
      <c r="D623" s="205"/>
      <c r="E623" s="37"/>
      <c r="F623" s="40"/>
      <c r="G623" s="40"/>
      <c r="H623" s="45"/>
      <c r="I623" s="277"/>
      <c r="J623" s="277"/>
      <c r="K623" s="38"/>
      <c r="L623" s="39"/>
      <c r="M623" s="39"/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/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9" s="226" customFormat="1" ht="15.75" customHeight="1">
      <c r="A624" s="219" t="str">
        <f>IF(B624&lt;&gt;"",IF(AND(B624&gt;=_TM1,B624&lt;=_TM2,OR(TH!L624="1111",TH!M624="1111")),TH!D624,""),"")</f>
        <v/>
      </c>
      <c r="B624" s="36" t="str">
        <f t="shared" si="19"/>
        <v/>
      </c>
      <c r="C624" s="37"/>
      <c r="D624" s="205"/>
      <c r="E624" s="37"/>
      <c r="F624" s="40"/>
      <c r="G624" s="40"/>
      <c r="H624" s="225"/>
      <c r="I624" s="277"/>
      <c r="J624" s="277"/>
      <c r="K624" s="38"/>
      <c r="L624" s="39"/>
      <c r="M624" s="39"/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/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 t="str">
        <f t="shared" si="19"/>
        <v/>
      </c>
      <c r="C625" s="37"/>
      <c r="D625" s="205"/>
      <c r="E625" s="37"/>
      <c r="F625" s="40"/>
      <c r="G625" s="40"/>
      <c r="H625" s="7"/>
      <c r="I625" s="277"/>
      <c r="J625" s="277"/>
      <c r="K625" s="38"/>
      <c r="L625" s="39"/>
      <c r="M625" s="750"/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  <c r="AC625" s="226" t="e">
        <f>IF(ISNA(VLOOKUP(F625,NXT!$C$18:$C$347,1,0)),x,"")</f>
        <v>#NAME?</v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 t="str">
        <f t="shared" si="19"/>
        <v/>
      </c>
      <c r="C626" s="37"/>
      <c r="D626" s="205"/>
      <c r="E626" s="37"/>
      <c r="F626" s="40"/>
      <c r="G626" s="40"/>
      <c r="H626" s="7"/>
      <c r="I626" s="277"/>
      <c r="J626" s="277"/>
      <c r="K626" s="38"/>
      <c r="L626" s="39"/>
      <c r="M626" s="750"/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e">
        <f>IF(ISNA(VLOOKUP(F626,NXT!$C$18:$C$347,1,0)),x,"")</f>
        <v>#NAME?</v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 t="str">
        <f t="shared" si="19"/>
        <v/>
      </c>
      <c r="C627" s="37"/>
      <c r="D627" s="205"/>
      <c r="E627" s="205"/>
      <c r="F627" s="206"/>
      <c r="G627" s="628"/>
      <c r="H627" s="7"/>
      <c r="I627" s="277"/>
      <c r="J627" s="277"/>
      <c r="K627" s="38"/>
      <c r="L627" s="208"/>
      <c r="M627" s="750"/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  <c r="AC627" s="226" t="e">
        <f>IF(ISNA(VLOOKUP(F627,NXT!$C$18:$C$347,1,0)),x,"")</f>
        <v>#NAME?</v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 t="str">
        <f t="shared" si="19"/>
        <v/>
      </c>
      <c r="C628" s="37"/>
      <c r="D628" s="205"/>
      <c r="E628" s="205"/>
      <c r="F628" s="206"/>
      <c r="G628" s="628"/>
      <c r="H628" s="7"/>
      <c r="I628" s="277"/>
      <c r="J628" s="277"/>
      <c r="K628" s="38"/>
      <c r="L628" s="208"/>
      <c r="M628" s="750"/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e">
        <f>IF(ISNA(VLOOKUP(F628,NXT!$C$18:$C$347,1,0)),x,"")</f>
        <v>#NAME?</v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 t="str">
        <f t="shared" si="19"/>
        <v/>
      </c>
      <c r="C629" s="37"/>
      <c r="D629" s="205"/>
      <c r="E629" s="37"/>
      <c r="F629" s="40"/>
      <c r="G629" s="40"/>
      <c r="H629" s="7"/>
      <c r="I629" s="277"/>
      <c r="J629" s="277"/>
      <c r="K629" s="38"/>
      <c r="L629" s="39"/>
      <c r="M629" s="750"/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e">
        <f>IF(ISNA(VLOOKUP(F629,NXT!$C$18:$C$347,1,0)),x,"")</f>
        <v>#NAME?</v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 t="str">
        <f t="shared" si="19"/>
        <v/>
      </c>
      <c r="C630" s="37"/>
      <c r="D630" s="205"/>
      <c r="E630" s="37"/>
      <c r="F630" s="40"/>
      <c r="G630" s="40"/>
      <c r="H630" s="7"/>
      <c r="I630" s="277"/>
      <c r="J630" s="277"/>
      <c r="K630" s="38"/>
      <c r="L630" s="39"/>
      <c r="M630" s="750"/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e">
        <f>IF(ISNA(VLOOKUP(F630,NXT!$C$18:$C$347,1,0)),x,"")</f>
        <v>#NAME?</v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 t="str">
        <f t="shared" si="19"/>
        <v/>
      </c>
      <c r="C631" s="37"/>
      <c r="D631" s="205"/>
      <c r="E631" s="37"/>
      <c r="F631" s="40"/>
      <c r="G631" s="40"/>
      <c r="H631" s="7"/>
      <c r="I631" s="277"/>
      <c r="J631" s="277"/>
      <c r="K631" s="38"/>
      <c r="L631" s="39"/>
      <c r="M631" s="750"/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 t="str">
        <f t="shared" si="19"/>
        <v/>
      </c>
      <c r="C632" s="37"/>
      <c r="D632" s="205"/>
      <c r="E632" s="37"/>
      <c r="F632" s="40"/>
      <c r="G632" s="40"/>
      <c r="H632" s="45"/>
      <c r="I632" s="277"/>
      <c r="J632" s="277"/>
      <c r="K632" s="38"/>
      <c r="L632" s="39"/>
      <c r="M632" s="39"/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 t="str">
        <f t="shared" si="19"/>
        <v/>
      </c>
      <c r="C633" s="37"/>
      <c r="D633" s="205"/>
      <c r="E633" s="37"/>
      <c r="F633" s="40"/>
      <c r="G633" s="40"/>
      <c r="H633" s="45"/>
      <c r="I633" s="277"/>
      <c r="J633" s="277"/>
      <c r="K633" s="38"/>
      <c r="L633" s="39"/>
      <c r="M633" s="750"/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  <c r="AC633" s="226" t="e">
        <f>IF(ISNA(VLOOKUP(F633,NXT!$C$18:$C$347,1,0)),x,"")</f>
        <v>#NAME?</v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 t="str">
        <f t="shared" si="19"/>
        <v/>
      </c>
      <c r="C634" s="37"/>
      <c r="D634" s="205"/>
      <c r="E634" s="37"/>
      <c r="F634" s="40"/>
      <c r="G634" s="40"/>
      <c r="H634" s="45"/>
      <c r="I634" s="277"/>
      <c r="J634" s="277"/>
      <c r="K634" s="38"/>
      <c r="L634" s="39"/>
      <c r="M634" s="750"/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  <c r="AC634" s="226" t="e">
        <f>IF(ISNA(VLOOKUP(F634,NXT!$C$18:$C$347,1,0)),x,"")</f>
        <v>#NAME?</v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 t="str">
        <f t="shared" si="19"/>
        <v/>
      </c>
      <c r="C635" s="37"/>
      <c r="D635" s="205"/>
      <c r="E635" s="37"/>
      <c r="F635" s="40"/>
      <c r="G635" s="40"/>
      <c r="H635" s="225"/>
      <c r="I635" s="278"/>
      <c r="J635" s="278"/>
      <c r="K635" s="38"/>
      <c r="L635" s="39"/>
      <c r="M635" s="750"/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  <c r="AC635" s="226" t="e">
        <f>IF(ISNA(VLOOKUP(F635,NXT!$C$18:$C$347,1,0)),x,"")</f>
        <v>#NAME?</v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 t="str">
        <f t="shared" si="19"/>
        <v/>
      </c>
      <c r="C636" s="37"/>
      <c r="D636" s="205"/>
      <c r="E636" s="37"/>
      <c r="F636" s="40"/>
      <c r="G636" s="40"/>
      <c r="H636" s="45"/>
      <c r="I636" s="277"/>
      <c r="J636" s="277"/>
      <c r="K636" s="38"/>
      <c r="L636" s="39"/>
      <c r="M636" s="750"/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e">
        <f>IF(ISNA(VLOOKUP(F636,NXT!$C$18:$C$347,1,0)),x,"")</f>
        <v>#NAME?</v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 t="str">
        <f t="shared" si="19"/>
        <v/>
      </c>
      <c r="C637" s="37"/>
      <c r="D637" s="205"/>
      <c r="E637" s="37"/>
      <c r="F637" s="40"/>
      <c r="G637" s="40"/>
      <c r="H637" s="45"/>
      <c r="I637" s="277"/>
      <c r="J637" s="277"/>
      <c r="K637" s="38"/>
      <c r="L637" s="39"/>
      <c r="M637" s="750"/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 t="str">
        <f t="shared" si="19"/>
        <v/>
      </c>
      <c r="C638" s="37"/>
      <c r="D638" s="205"/>
      <c r="E638" s="37"/>
      <c r="F638" s="40"/>
      <c r="G638" s="627"/>
      <c r="H638" s="45"/>
      <c r="I638" s="277"/>
      <c r="J638" s="277"/>
      <c r="K638" s="38"/>
      <c r="L638" s="39"/>
      <c r="M638" s="39"/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 t="str">
        <f t="shared" si="19"/>
        <v/>
      </c>
      <c r="C639" s="37"/>
      <c r="D639" s="205"/>
      <c r="E639" s="37"/>
      <c r="F639" s="40"/>
      <c r="G639" s="40"/>
      <c r="H639" s="45"/>
      <c r="I639" s="277"/>
      <c r="J639" s="277"/>
      <c r="K639" s="38"/>
      <c r="L639" s="39"/>
      <c r="M639" s="39"/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 t="str">
        <f t="shared" si="19"/>
        <v/>
      </c>
      <c r="C640" s="37"/>
      <c r="D640" s="37"/>
      <c r="E640" s="37"/>
      <c r="F640" s="40"/>
      <c r="G640" s="627"/>
      <c r="H640" s="45"/>
      <c r="I640" s="277"/>
      <c r="J640" s="277"/>
      <c r="K640" s="38"/>
      <c r="L640" s="39"/>
      <c r="M640" s="39"/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/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 t="str">
        <f t="shared" si="19"/>
        <v/>
      </c>
      <c r="C641" s="37"/>
      <c r="D641" s="37"/>
      <c r="E641" s="37"/>
      <c r="F641" s="40"/>
      <c r="G641" s="628"/>
      <c r="H641" s="225"/>
      <c r="I641" s="277"/>
      <c r="J641" s="277"/>
      <c r="K641" s="38"/>
      <c r="L641" s="39"/>
      <c r="M641" s="39"/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/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 t="str">
        <f t="shared" si="19"/>
        <v/>
      </c>
      <c r="C642" s="37"/>
      <c r="D642" s="37"/>
      <c r="E642" s="37"/>
      <c r="F642" s="40"/>
      <c r="G642" s="628"/>
      <c r="H642" s="7"/>
      <c r="I642" s="277"/>
      <c r="J642" s="277"/>
      <c r="K642" s="38"/>
      <c r="L642" s="39"/>
      <c r="M642" s="39"/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/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 t="str">
        <f t="shared" si="19"/>
        <v/>
      </c>
      <c r="C643" s="37"/>
      <c r="D643" s="37"/>
      <c r="E643" s="37"/>
      <c r="F643" s="40"/>
      <c r="G643" s="628"/>
      <c r="H643" s="45"/>
      <c r="I643" s="277"/>
      <c r="J643" s="277"/>
      <c r="K643" s="38"/>
      <c r="L643" s="39"/>
      <c r="M643" s="39"/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/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 t="str">
        <f t="shared" si="19"/>
        <v/>
      </c>
      <c r="C644" s="37"/>
      <c r="D644" s="205"/>
      <c r="E644" s="37"/>
      <c r="F644" s="40"/>
      <c r="G644" s="628"/>
      <c r="H644" s="7"/>
      <c r="I644" s="277"/>
      <c r="J644" s="277"/>
      <c r="K644" s="38"/>
      <c r="L644" s="39"/>
      <c r="M644" s="750"/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  <c r="AC644" s="226" t="e">
        <f>IF(ISNA(VLOOKUP(F644,NXT!$C$18:$C$347,1,0)),x,"")</f>
        <v>#NAME?</v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 t="str">
        <f t="shared" si="19"/>
        <v/>
      </c>
      <c r="C645" s="37"/>
      <c r="D645" s="205"/>
      <c r="E645" s="37"/>
      <c r="F645" s="40"/>
      <c r="G645" s="628"/>
      <c r="H645" s="7"/>
      <c r="I645" s="277"/>
      <c r="J645" s="277"/>
      <c r="K645" s="38"/>
      <c r="L645" s="39"/>
      <c r="M645" s="750"/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  <c r="AC645" s="226" t="e">
        <f>IF(ISNA(VLOOKUP(F645,NXT!$C$18:$C$347,1,0)),x,"")</f>
        <v>#NAME?</v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 t="str">
        <f t="shared" si="19"/>
        <v/>
      </c>
      <c r="C646" s="37"/>
      <c r="D646" s="205"/>
      <c r="E646" s="37"/>
      <c r="F646" s="40"/>
      <c r="G646" s="628"/>
      <c r="H646" s="7"/>
      <c r="I646" s="277"/>
      <c r="J646" s="277"/>
      <c r="K646" s="38"/>
      <c r="L646" s="39"/>
      <c r="M646" s="750"/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e">
        <f>IF(ISNA(VLOOKUP(F646,NXT!$C$18:$C$347,1,0)),x,"")</f>
        <v>#NAME?</v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 t="str">
        <f t="shared" si="19"/>
        <v/>
      </c>
      <c r="C647" s="37"/>
      <c r="D647" s="205"/>
      <c r="E647" s="37"/>
      <c r="F647" s="40"/>
      <c r="G647" s="628"/>
      <c r="H647" s="7"/>
      <c r="I647" s="277"/>
      <c r="J647" s="277"/>
      <c r="K647" s="38"/>
      <c r="L647" s="39"/>
      <c r="M647" s="750"/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 t="str">
        <f t="shared" si="19"/>
        <v/>
      </c>
      <c r="C648" s="37"/>
      <c r="D648" s="205"/>
      <c r="E648" s="37"/>
      <c r="F648" s="40"/>
      <c r="G648" s="628"/>
      <c r="H648" s="45"/>
      <c r="I648" s="277"/>
      <c r="J648" s="277"/>
      <c r="K648" s="38"/>
      <c r="L648" s="39"/>
      <c r="M648" s="39"/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 t="str">
        <f t="shared" si="19"/>
        <v/>
      </c>
      <c r="C649" s="37"/>
      <c r="D649" s="205"/>
      <c r="E649" s="205"/>
      <c r="F649" s="206"/>
      <c r="G649" s="206"/>
      <c r="H649" s="7"/>
      <c r="I649" s="277"/>
      <c r="J649" s="277"/>
      <c r="K649" s="38"/>
      <c r="L649" s="208"/>
      <c r="M649" s="750"/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e">
        <f>IF(ISNA(VLOOKUP(F649,NXT!$C$18:$C$347,1,0)),x,"")</f>
        <v>#NAME?</v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 t="str">
        <f t="shared" si="19"/>
        <v/>
      </c>
      <c r="C650" s="37"/>
      <c r="D650" s="205"/>
      <c r="E650" s="205"/>
      <c r="F650" s="206"/>
      <c r="G650" s="628"/>
      <c r="H650" s="7"/>
      <c r="I650" s="277"/>
      <c r="J650" s="277"/>
      <c r="K650" s="38"/>
      <c r="L650" s="208"/>
      <c r="M650" s="750"/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  <c r="AC650" s="226" t="e">
        <f>IF(ISNA(VLOOKUP(F650,NXT!$C$18:$C$347,1,0)),x,"")</f>
        <v>#NAME?</v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 t="str">
        <f t="shared" si="19"/>
        <v/>
      </c>
      <c r="C651" s="37"/>
      <c r="D651" s="205"/>
      <c r="E651" s="205"/>
      <c r="F651" s="206"/>
      <c r="G651" s="628"/>
      <c r="H651" s="7"/>
      <c r="I651" s="277"/>
      <c r="J651" s="277"/>
      <c r="K651" s="38"/>
      <c r="L651" s="208"/>
      <c r="M651" s="750"/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  <c r="AC651" s="226" t="e">
        <f>IF(ISNA(VLOOKUP(F651,NXT!$C$18:$C$347,1,0)),x,"")</f>
        <v>#NAME?</v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 t="str">
        <f t="shared" si="19"/>
        <v/>
      </c>
      <c r="C652" s="37"/>
      <c r="D652" s="205"/>
      <c r="E652" s="37"/>
      <c r="F652" s="40"/>
      <c r="G652" s="40"/>
      <c r="H652" s="7"/>
      <c r="I652" s="277"/>
      <c r="J652" s="277"/>
      <c r="K652" s="38"/>
      <c r="L652" s="39"/>
      <c r="M652" s="750"/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  <c r="AC652" s="226" t="e">
        <f>IF(ISNA(VLOOKUP(F652,NXT!$C$18:$C$347,1,0)),x,"")</f>
        <v>#NAME?</v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 t="str">
        <f t="shared" si="19"/>
        <v/>
      </c>
      <c r="C653" s="37"/>
      <c r="D653" s="205"/>
      <c r="E653" s="37"/>
      <c r="F653" s="40"/>
      <c r="G653" s="40"/>
      <c r="H653" s="7"/>
      <c r="I653" s="277"/>
      <c r="J653" s="277"/>
      <c r="K653" s="38"/>
      <c r="L653" s="39"/>
      <c r="M653" s="750"/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 t="str">
        <f t="shared" si="19"/>
        <v/>
      </c>
      <c r="C654" s="37"/>
      <c r="D654" s="205"/>
      <c r="E654" s="37"/>
      <c r="F654" s="40"/>
      <c r="G654" s="40"/>
      <c r="H654" s="45"/>
      <c r="I654" s="277"/>
      <c r="J654" s="277"/>
      <c r="K654" s="38"/>
      <c r="L654" s="39"/>
      <c r="M654" s="39"/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/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 t="str">
        <f t="shared" si="19"/>
        <v/>
      </c>
      <c r="C655" s="37"/>
      <c r="D655" s="205"/>
      <c r="E655" s="37"/>
      <c r="F655" s="40"/>
      <c r="G655" s="40"/>
      <c r="H655" s="7"/>
      <c r="I655" s="278"/>
      <c r="J655" s="278"/>
      <c r="K655" s="38"/>
      <c r="L655" s="39"/>
      <c r="M655" s="750"/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  <c r="AC655" s="226" t="e">
        <f>IF(ISNA(VLOOKUP(F655,NXT!$C$18:$C$347,1,0)),x,"")</f>
        <v>#NAME?</v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 t="str">
        <f t="shared" si="19"/>
        <v/>
      </c>
      <c r="C656" s="37"/>
      <c r="D656" s="205"/>
      <c r="E656" s="37"/>
      <c r="F656" s="40"/>
      <c r="G656" s="40"/>
      <c r="H656" s="7"/>
      <c r="I656" s="277"/>
      <c r="J656" s="277"/>
      <c r="K656" s="38"/>
      <c r="L656" s="39"/>
      <c r="M656" s="750"/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  <c r="AC656" s="226" t="e">
        <f>IF(ISNA(VLOOKUP(F656,NXT!$C$18:$C$347,1,0)),x,"")</f>
        <v>#NAME?</v>
      </c>
    </row>
    <row r="657" spans="1:29" s="226" customFormat="1" ht="15.75" customHeight="1">
      <c r="A657" s="219" t="str">
        <f>IF(B657&lt;&gt;"",IF(AND(B657&gt;=_TM1,B657&lt;=_TM2,OR(TH!L657="1111",TH!M657="1111")),TH!D657,""),"")</f>
        <v/>
      </c>
      <c r="B657" s="36" t="str">
        <f t="shared" si="19"/>
        <v/>
      </c>
      <c r="C657" s="37"/>
      <c r="D657" s="205"/>
      <c r="E657" s="37"/>
      <c r="F657" s="40"/>
      <c r="G657" s="40"/>
      <c r="H657" s="7"/>
      <c r="I657" s="277"/>
      <c r="J657" s="277"/>
      <c r="K657" s="38"/>
      <c r="L657" s="39"/>
      <c r="M657" s="750"/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e">
        <f>IF(ISNA(VLOOKUP(F657,NXT!$C$18:$C$347,1,0)),x,"")</f>
        <v>#NAME?</v>
      </c>
    </row>
    <row r="658" spans="1:29" s="226" customFormat="1" ht="15.75" customHeight="1">
      <c r="A658" s="219" t="str">
        <f>IF(B658&lt;&gt;"",IF(AND(B658&gt;=_TM1,B658&lt;=_TM2,OR(TH!L658="1111",TH!M658="1111")),TH!D658,""),"")</f>
        <v/>
      </c>
      <c r="B658" s="36" t="str">
        <f t="shared" si="19"/>
        <v/>
      </c>
      <c r="C658" s="37"/>
      <c r="D658" s="205"/>
      <c r="E658" s="37"/>
      <c r="F658" s="40"/>
      <c r="G658" s="40"/>
      <c r="H658" s="7"/>
      <c r="I658" s="277"/>
      <c r="J658" s="277"/>
      <c r="K658" s="38"/>
      <c r="L658" s="39"/>
      <c r="M658" s="750"/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e">
        <f>IF(ISNA(VLOOKUP(F658,NXT!$C$18:$C$347,1,0)),x,"")</f>
        <v>#NAME?</v>
      </c>
    </row>
    <row r="659" spans="1:29" s="226" customFormat="1" ht="15.75" customHeight="1">
      <c r="A659" s="219" t="str">
        <f>IF(B659&lt;&gt;"",IF(AND(B659&gt;=_TM1,B659&lt;=_TM2,OR(TH!L659="1111",TH!M659="1111")),TH!D659,""),"")</f>
        <v/>
      </c>
      <c r="B659" s="36" t="str">
        <f t="shared" si="19"/>
        <v/>
      </c>
      <c r="C659" s="37"/>
      <c r="D659" s="205"/>
      <c r="E659" s="37"/>
      <c r="F659" s="40"/>
      <c r="G659" s="40"/>
      <c r="H659" s="7"/>
      <c r="I659" s="277"/>
      <c r="J659" s="277"/>
      <c r="K659" s="38"/>
      <c r="L659" s="39"/>
      <c r="M659" s="750"/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e">
        <f>IF(ISNA(VLOOKUP(F659,NXT!$C$18:$C$347,1,0)),x,"")</f>
        <v>#NAME?</v>
      </c>
    </row>
    <row r="660" spans="1:29" s="226" customFormat="1" ht="15.75" customHeight="1">
      <c r="A660" s="219" t="str">
        <f>IF(B660&lt;&gt;"",IF(AND(B660&gt;=_TM1,B660&lt;=_TM2,OR(TH!L660="1111",TH!M660="1111")),TH!D660,""),"")</f>
        <v/>
      </c>
      <c r="B660" s="36" t="str">
        <f t="shared" si="19"/>
        <v/>
      </c>
      <c r="C660" s="37"/>
      <c r="D660" s="205"/>
      <c r="E660" s="37"/>
      <c r="F660" s="40"/>
      <c r="G660" s="40"/>
      <c r="H660" s="7"/>
      <c r="I660" s="277"/>
      <c r="J660" s="277"/>
      <c r="K660" s="38"/>
      <c r="L660" s="39"/>
      <c r="M660" s="750"/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9" s="226" customFormat="1" ht="15.75" customHeight="1">
      <c r="A661" s="219" t="str">
        <f>IF(B661&lt;&gt;"",IF(AND(B661&gt;=_TM1,B661&lt;=_TM2,OR(TH!L661="1111",TH!M661="1111")),TH!D661,""),"")</f>
        <v/>
      </c>
      <c r="B661" s="36" t="str">
        <f t="shared" si="19"/>
        <v/>
      </c>
      <c r="C661" s="37"/>
      <c r="D661" s="37"/>
      <c r="E661" s="37"/>
      <c r="F661" s="40"/>
      <c r="G661" s="627"/>
      <c r="H661" s="45"/>
      <c r="I661" s="277"/>
      <c r="J661" s="277"/>
      <c r="K661" s="38"/>
      <c r="L661" s="39"/>
      <c r="M661" s="39"/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9" s="226" customFormat="1" ht="15.75" customHeight="1">
      <c r="A662" s="219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27"/>
      <c r="H662" s="45"/>
      <c r="I662" s="277"/>
      <c r="J662" s="277"/>
      <c r="K662" s="38"/>
      <c r="L662" s="39"/>
      <c r="M662" s="39"/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9" s="226" customFormat="1" ht="15.75" customHeight="1">
      <c r="A663" s="219" t="str">
        <f>IF(B663&lt;&gt;"",IF(AND(B663&gt;=_TM1,B663&lt;=_TM2,OR(TH!L663="1111",TH!M663="1111")),TH!D663,""),"")</f>
        <v/>
      </c>
      <c r="B663" s="36" t="str">
        <f t="shared" si="19"/>
        <v/>
      </c>
      <c r="C663" s="37"/>
      <c r="D663" s="37"/>
      <c r="E663" s="37"/>
      <c r="F663" s="40"/>
      <c r="G663" s="627"/>
      <c r="H663" s="45"/>
      <c r="I663" s="277"/>
      <c r="J663" s="277"/>
      <c r="K663" s="38"/>
      <c r="L663" s="208"/>
      <c r="M663" s="39"/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9" s="226" customFormat="1" ht="15.75" customHeight="1">
      <c r="A664" s="219" t="str">
        <f>IF(B664&lt;&gt;"",IF(AND(B664&gt;=_TM1,B664&lt;=_TM2,OR(TH!L664="1111",TH!M664="1111")),TH!D664,""),"")</f>
        <v/>
      </c>
      <c r="B664" s="36" t="str">
        <f t="shared" si="19"/>
        <v/>
      </c>
      <c r="C664" s="37"/>
      <c r="D664" s="205"/>
      <c r="E664" s="37"/>
      <c r="F664" s="40"/>
      <c r="G664" s="627"/>
      <c r="H664" s="45"/>
      <c r="I664" s="277"/>
      <c r="J664" s="277"/>
      <c r="K664" s="38"/>
      <c r="L664" s="208"/>
      <c r="M664" s="750"/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C664" s="226" t="e">
        <f>IF(ISNA(VLOOKUP(F664,NXT!$C$18:$C$347,1,0)),x,"")</f>
        <v>#NAME?</v>
      </c>
    </row>
    <row r="665" spans="1:29" s="226" customFormat="1" ht="15.75" customHeight="1">
      <c r="A665" s="219" t="str">
        <f>IF(B665&lt;&gt;"",IF(AND(B665&gt;=_TM1,B665&lt;=_TM2,OR(TH!L665="1111",TH!M665="1111")),TH!D665,""),"")</f>
        <v/>
      </c>
      <c r="B665" s="36" t="str">
        <f t="shared" si="19"/>
        <v/>
      </c>
      <c r="C665" s="37"/>
      <c r="D665" s="205"/>
      <c r="E665" s="37"/>
      <c r="F665" s="40"/>
      <c r="G665" s="627"/>
      <c r="H665" s="45"/>
      <c r="I665" s="277"/>
      <c r="J665" s="277"/>
      <c r="K665" s="38"/>
      <c r="L665" s="39"/>
      <c r="M665" s="750"/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9" s="226" customFormat="1" ht="15.75" customHeight="1">
      <c r="A666" s="219" t="str">
        <f>IF(B666&lt;&gt;"",IF(AND(B666&gt;=_TM1,B666&lt;=_TM2,OR(TH!L666="1111",TH!M666="1111")),TH!D666,""),"")</f>
        <v/>
      </c>
      <c r="B666" s="36" t="str">
        <f t="shared" si="19"/>
        <v/>
      </c>
      <c r="C666" s="37"/>
      <c r="D666" s="205"/>
      <c r="E666" s="37"/>
      <c r="F666" s="40"/>
      <c r="G666" s="627"/>
      <c r="H666" s="7"/>
      <c r="I666" s="277"/>
      <c r="J666" s="277"/>
      <c r="K666" s="38"/>
      <c r="L666" s="39"/>
      <c r="M666" s="750"/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e">
        <f>IF(ISNA(VLOOKUP(F666,NXT!$C$18:$C$347,1,0)),x,"")</f>
        <v>#NAME?</v>
      </c>
    </row>
    <row r="667" spans="1:29" s="226" customFormat="1" ht="15.75" customHeight="1">
      <c r="A667" s="219" t="str">
        <f>IF(B667&lt;&gt;"",IF(AND(B667&gt;=_TM1,B667&lt;=_TM2,OR(TH!L667="1111",TH!M667="1111")),TH!D667,""),"")</f>
        <v/>
      </c>
      <c r="B667" s="36" t="str">
        <f t="shared" ref="B667:B679" si="20">IF(C667&lt;&gt;"",MONTH(C667),"")</f>
        <v/>
      </c>
      <c r="C667" s="37"/>
      <c r="D667" s="205"/>
      <c r="E667" s="37"/>
      <c r="F667" s="40"/>
      <c r="G667" s="627"/>
      <c r="H667" s="7"/>
      <c r="I667" s="277"/>
      <c r="J667" s="277"/>
      <c r="K667" s="38"/>
      <c r="L667" s="39"/>
      <c r="M667" s="750"/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9" s="226" customFormat="1" ht="15.75" customHeight="1">
      <c r="A668" s="219" t="str">
        <f>IF(B668&lt;&gt;"",IF(AND(B668&gt;=_TM1,B668&lt;=_TM2,OR(TH!L668="1111",TH!M668="1111")),TH!D668,""),"")</f>
        <v/>
      </c>
      <c r="B668" s="36" t="str">
        <f t="shared" si="20"/>
        <v/>
      </c>
      <c r="C668" s="37"/>
      <c r="D668" s="205"/>
      <c r="E668" s="37"/>
      <c r="F668" s="40"/>
      <c r="G668" s="627"/>
      <c r="H668" s="7"/>
      <c r="I668" s="277"/>
      <c r="J668" s="277"/>
      <c r="K668" s="38"/>
      <c r="L668" s="39"/>
      <c r="M668" s="750"/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e">
        <f>IF(ISNA(VLOOKUP(F668,NXT!$C$18:$C$347,1,0)),x,"")</f>
        <v>#NAME?</v>
      </c>
    </row>
    <row r="669" spans="1:29" s="226" customFormat="1" ht="15.75" customHeight="1">
      <c r="A669" s="219" t="str">
        <f>IF(B669&lt;&gt;"",IF(AND(B669&gt;=_TM1,B669&lt;=_TM2,OR(TH!L669="1111",TH!M669="1111")),TH!D669,""),"")</f>
        <v/>
      </c>
      <c r="B669" s="36" t="str">
        <f t="shared" si="20"/>
        <v/>
      </c>
      <c r="C669" s="37"/>
      <c r="D669" s="205"/>
      <c r="E669" s="37"/>
      <c r="F669" s="40"/>
      <c r="G669" s="627"/>
      <c r="H669" s="7"/>
      <c r="I669" s="277"/>
      <c r="J669" s="277"/>
      <c r="K669" s="38"/>
      <c r="L669" s="39"/>
      <c r="M669" s="750"/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  <c r="AC669" s="226" t="e">
        <f>IF(ISNA(VLOOKUP(F669,NXT!$C$18:$C$347,1,0)),x,"")</f>
        <v>#NAME?</v>
      </c>
    </row>
    <row r="670" spans="1:29" s="226" customFormat="1" ht="15.75" customHeight="1">
      <c r="A670" s="219" t="str">
        <f>IF(B670&lt;&gt;"",IF(AND(B670&gt;=_TM1,B670&lt;=_TM2,OR(TH!L670="1111",TH!M670="1111")),TH!D670,""),"")</f>
        <v/>
      </c>
      <c r="B670" s="36" t="str">
        <f t="shared" si="20"/>
        <v/>
      </c>
      <c r="C670" s="37"/>
      <c r="D670" s="205"/>
      <c r="E670" s="37"/>
      <c r="F670" s="40"/>
      <c r="G670" s="627"/>
      <c r="H670" s="7"/>
      <c r="I670" s="277"/>
      <c r="J670" s="277"/>
      <c r="K670" s="38"/>
      <c r="L670" s="39"/>
      <c r="M670" s="750"/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  <c r="AC670" s="226" t="e">
        <f>IF(ISNA(VLOOKUP(F670,NXT!$C$18:$C$347,1,0)),x,"")</f>
        <v>#NAME?</v>
      </c>
    </row>
    <row r="671" spans="1:29" s="226" customFormat="1" ht="15.75" customHeight="1">
      <c r="A671" s="219" t="str">
        <f>IF(B671&lt;&gt;"",IF(AND(B671&gt;=_TM1,B671&lt;=_TM2,OR(TH!L671="1111",TH!M671="1111")),TH!D671,""),"")</f>
        <v/>
      </c>
      <c r="B671" s="36" t="str">
        <f t="shared" si="20"/>
        <v/>
      </c>
      <c r="C671" s="37"/>
      <c r="D671" s="205"/>
      <c r="E671" s="37"/>
      <c r="F671" s="40"/>
      <c r="G671" s="627"/>
      <c r="H671" s="7"/>
      <c r="I671" s="277"/>
      <c r="J671" s="277"/>
      <c r="K671" s="38"/>
      <c r="L671" s="39"/>
      <c r="M671" s="750"/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  <c r="AC671" s="226" t="e">
        <f>IF(ISNA(VLOOKUP(F671,NXT!$C$18:$C$347,1,0)),x,"")</f>
        <v>#NAME?</v>
      </c>
    </row>
    <row r="672" spans="1:29" s="226" customFormat="1" ht="15.75" customHeight="1">
      <c r="A672" s="219" t="str">
        <f>IF(B672&lt;&gt;"",IF(AND(B672&gt;=_TM1,B672&lt;=_TM2,OR(TH!L672="1111",TH!M672="1111")),TH!D672,""),"")</f>
        <v/>
      </c>
      <c r="B672" s="36" t="str">
        <f t="shared" si="20"/>
        <v/>
      </c>
      <c r="C672" s="37"/>
      <c r="D672" s="205"/>
      <c r="E672" s="37"/>
      <c r="F672" s="40"/>
      <c r="G672" s="627"/>
      <c r="H672" s="7"/>
      <c r="I672" s="277"/>
      <c r="J672" s="277"/>
      <c r="K672" s="38"/>
      <c r="L672" s="39"/>
      <c r="M672" s="750"/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C672" s="226" t="e">
        <f>IF(ISNA(VLOOKUP(F672,NXT!$C$18:$C$347,1,0)),x,"")</f>
        <v>#NAME?</v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 t="str">
        <f t="shared" si="20"/>
        <v/>
      </c>
      <c r="C673" s="37"/>
      <c r="D673" s="205"/>
      <c r="E673" s="37"/>
      <c r="F673" s="40"/>
      <c r="G673" s="627"/>
      <c r="H673" s="7"/>
      <c r="I673" s="277"/>
      <c r="J673" s="277"/>
      <c r="K673" s="38"/>
      <c r="L673" s="39"/>
      <c r="M673" s="750"/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 t="str">
        <f t="shared" si="20"/>
        <v/>
      </c>
      <c r="C674" s="37"/>
      <c r="D674" s="37"/>
      <c r="E674" s="37"/>
      <c r="F674" s="40"/>
      <c r="G674" s="627"/>
      <c r="H674" s="225"/>
      <c r="I674" s="277"/>
      <c r="J674" s="277"/>
      <c r="K674" s="38"/>
      <c r="L674" s="39"/>
      <c r="M674" s="39"/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/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 t="str">
        <f t="shared" si="20"/>
        <v/>
      </c>
      <c r="C675" s="37"/>
      <c r="D675" s="37"/>
      <c r="E675" s="37"/>
      <c r="F675" s="40"/>
      <c r="G675" s="627"/>
      <c r="H675" s="7"/>
      <c r="I675" s="277"/>
      <c r="J675" s="277"/>
      <c r="K675" s="38"/>
      <c r="L675" s="39"/>
      <c r="M675" s="39"/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/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 t="str">
        <f t="shared" si="20"/>
        <v/>
      </c>
      <c r="C676" s="37"/>
      <c r="D676" s="37"/>
      <c r="E676" s="37"/>
      <c r="F676" s="40"/>
      <c r="G676" s="627"/>
      <c r="H676" s="225"/>
      <c r="I676" s="277"/>
      <c r="J676" s="277"/>
      <c r="K676" s="38"/>
      <c r="L676" s="39"/>
      <c r="M676" s="39"/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 t="str">
        <f t="shared" si="20"/>
        <v/>
      </c>
      <c r="C677" s="37"/>
      <c r="D677" s="37"/>
      <c r="E677" s="37"/>
      <c r="F677" s="40"/>
      <c r="G677" s="627"/>
      <c r="H677" s="225"/>
      <c r="I677" s="277"/>
      <c r="J677" s="277"/>
      <c r="K677" s="38"/>
      <c r="L677" s="39"/>
      <c r="M677" s="39"/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 t="str">
        <f t="shared" si="20"/>
        <v/>
      </c>
      <c r="C678" s="37"/>
      <c r="D678" s="37"/>
      <c r="E678" s="37"/>
      <c r="F678" s="40"/>
      <c r="G678" s="627"/>
      <c r="H678" s="225"/>
      <c r="I678" s="277"/>
      <c r="J678" s="277"/>
      <c r="K678" s="38"/>
      <c r="L678" s="39"/>
      <c r="M678" s="39"/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 t="str">
        <f t="shared" si="20"/>
        <v/>
      </c>
      <c r="C679" s="37"/>
      <c r="D679" s="37"/>
      <c r="E679" s="37"/>
      <c r="F679" s="40"/>
      <c r="G679" s="627"/>
      <c r="H679" s="7"/>
      <c r="I679" s="277"/>
      <c r="J679" s="277"/>
      <c r="K679" s="38"/>
      <c r="L679" s="39"/>
      <c r="M679" s="39"/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 t="str">
        <f t="shared" ref="B680:B704" si="21">IF(C680&lt;&gt;"",MONTH(C680),"")</f>
        <v/>
      </c>
      <c r="C680" s="37"/>
      <c r="D680" s="37"/>
      <c r="E680" s="37"/>
      <c r="F680" s="40"/>
      <c r="G680" s="40"/>
      <c r="H680" s="207"/>
      <c r="I680" s="277"/>
      <c r="J680" s="277"/>
      <c r="K680" s="38"/>
      <c r="L680" s="39"/>
      <c r="M680" s="39"/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/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 t="str">
        <f t="shared" si="21"/>
        <v/>
      </c>
      <c r="C681" s="37"/>
      <c r="D681" s="37"/>
      <c r="E681" s="37"/>
      <c r="F681" s="40"/>
      <c r="G681" s="40"/>
      <c r="H681" s="45"/>
      <c r="I681" s="277"/>
      <c r="J681" s="277"/>
      <c r="K681" s="38"/>
      <c r="L681" s="39"/>
      <c r="M681" s="39"/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 t="str">
        <f t="shared" si="21"/>
        <v/>
      </c>
      <c r="C682" s="37"/>
      <c r="D682" s="37"/>
      <c r="E682" s="37"/>
      <c r="F682" s="40"/>
      <c r="G682" s="40"/>
      <c r="H682" s="45"/>
      <c r="I682" s="277"/>
      <c r="J682" s="277"/>
      <c r="K682" s="38"/>
      <c r="L682" s="39"/>
      <c r="M682" s="39"/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 t="str">
        <f t="shared" si="21"/>
        <v/>
      </c>
      <c r="C683" s="37"/>
      <c r="D683" s="205"/>
      <c r="E683" s="37"/>
      <c r="F683" s="40"/>
      <c r="G683" s="40"/>
      <c r="H683" s="7"/>
      <c r="I683" s="277"/>
      <c r="J683" s="277"/>
      <c r="K683" s="38"/>
      <c r="L683" s="39"/>
      <c r="M683" s="750"/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e">
        <f>IF(ISNA(VLOOKUP(F683,NXT!$C$18:$C$347,1,0)),x,"")</f>
        <v>#NAME?</v>
      </c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 t="str">
        <f t="shared" si="21"/>
        <v/>
      </c>
      <c r="C684" s="37"/>
      <c r="D684" s="205"/>
      <c r="E684" s="37"/>
      <c r="F684" s="40"/>
      <c r="G684" s="40"/>
      <c r="H684" s="7"/>
      <c r="I684" s="277"/>
      <c r="J684" s="277"/>
      <c r="K684" s="38"/>
      <c r="L684" s="39"/>
      <c r="M684" s="750"/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e">
        <f>IF(ISNA(VLOOKUP(F684,NXT!$C$18:$C$347,1,0)),x,"")</f>
        <v>#NAME?</v>
      </c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 t="str">
        <f t="shared" si="21"/>
        <v/>
      </c>
      <c r="C685" s="37"/>
      <c r="D685" s="205"/>
      <c r="E685" s="37"/>
      <c r="F685" s="40"/>
      <c r="G685" s="40"/>
      <c r="H685" s="7"/>
      <c r="I685" s="277"/>
      <c r="J685" s="277"/>
      <c r="K685" s="38"/>
      <c r="L685" s="39"/>
      <c r="M685" s="750"/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 t="e">
        <f>IF(ISNA(VLOOKUP(F685,NXT!$C$18:$C$347,1,0)),x,"")</f>
        <v>#NAME?</v>
      </c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 t="str">
        <f t="shared" si="21"/>
        <v/>
      </c>
      <c r="C686" s="37"/>
      <c r="D686" s="205"/>
      <c r="E686" s="37"/>
      <c r="F686" s="40"/>
      <c r="G686" s="40"/>
      <c r="H686" s="7"/>
      <c r="I686" s="277"/>
      <c r="J686" s="277"/>
      <c r="K686" s="38"/>
      <c r="L686" s="39"/>
      <c r="M686" s="750"/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 t="e">
        <f>IF(ISNA(VLOOKUP(F686,NXT!$C$18:$C$347,1,0)),x,"")</f>
        <v>#NAME?</v>
      </c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 t="str">
        <f t="shared" si="21"/>
        <v/>
      </c>
      <c r="C687" s="37"/>
      <c r="D687" s="205"/>
      <c r="E687" s="37"/>
      <c r="F687" s="40"/>
      <c r="G687" s="40"/>
      <c r="H687" s="7"/>
      <c r="I687" s="277"/>
      <c r="J687" s="277"/>
      <c r="K687" s="38"/>
      <c r="L687" s="39"/>
      <c r="M687" s="750"/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e">
        <f>IF(ISNA(VLOOKUP(F687,NXT!$C$18:$C$347,1,0)),x,"")</f>
        <v>#NAME?</v>
      </c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 t="str">
        <f t="shared" si="21"/>
        <v/>
      </c>
      <c r="C688" s="37"/>
      <c r="D688" s="205"/>
      <c r="E688" s="37"/>
      <c r="F688" s="40"/>
      <c r="G688" s="40"/>
      <c r="H688" s="7"/>
      <c r="I688" s="277"/>
      <c r="J688" s="277"/>
      <c r="K688" s="38"/>
      <c r="L688" s="39"/>
      <c r="M688" s="750"/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e">
        <f>IF(ISNA(VLOOKUP(F688,NXT!$C$18:$C$347,1,0)),x,"")</f>
        <v>#NAME?</v>
      </c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 t="str">
        <f t="shared" si="21"/>
        <v/>
      </c>
      <c r="C689" s="37"/>
      <c r="D689" s="205"/>
      <c r="E689" s="37"/>
      <c r="F689" s="40"/>
      <c r="G689" s="40"/>
      <c r="H689" s="7"/>
      <c r="I689" s="277"/>
      <c r="J689" s="277"/>
      <c r="K689" s="38"/>
      <c r="L689" s="39"/>
      <c r="M689" s="750"/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 t="str">
        <f t="shared" si="21"/>
        <v/>
      </c>
      <c r="C690" s="37"/>
      <c r="D690" s="37"/>
      <c r="E690" s="37"/>
      <c r="F690" s="40"/>
      <c r="G690" s="40"/>
      <c r="H690" s="45"/>
      <c r="I690" s="277"/>
      <c r="J690" s="277"/>
      <c r="K690" s="38"/>
      <c r="L690" s="39"/>
      <c r="M690" s="39"/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 t="str">
        <f t="shared" si="21"/>
        <v/>
      </c>
      <c r="C691" s="37"/>
      <c r="D691" s="37"/>
      <c r="E691" s="37"/>
      <c r="F691" s="40"/>
      <c r="G691" s="40"/>
      <c r="H691" s="45"/>
      <c r="I691" s="277"/>
      <c r="J691" s="277"/>
      <c r="K691" s="38"/>
      <c r="L691" s="39"/>
      <c r="M691" s="39"/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 t="str">
        <f t="shared" si="21"/>
        <v/>
      </c>
      <c r="C692" s="37"/>
      <c r="D692" s="37"/>
      <c r="E692" s="37"/>
      <c r="F692" s="40"/>
      <c r="G692" s="40"/>
      <c r="H692" s="45"/>
      <c r="I692" s="277"/>
      <c r="J692" s="277"/>
      <c r="K692" s="38"/>
      <c r="L692" s="41"/>
      <c r="M692" s="39"/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 t="str">
        <f t="shared" si="21"/>
        <v/>
      </c>
      <c r="C693" s="37"/>
      <c r="D693" s="205"/>
      <c r="E693" s="37"/>
      <c r="F693" s="40"/>
      <c r="G693" s="40"/>
      <c r="H693" s="7"/>
      <c r="I693" s="277"/>
      <c r="J693" s="277"/>
      <c r="K693" s="38"/>
      <c r="L693" s="39"/>
      <c r="M693" s="750"/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 t="e">
        <f>IF(ISNA(VLOOKUP(F693,NXT!$C$18:$C$347,1,0)),x,"")</f>
        <v>#NAME?</v>
      </c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 t="str">
        <f t="shared" si="21"/>
        <v/>
      </c>
      <c r="C694" s="37"/>
      <c r="D694" s="205"/>
      <c r="E694" s="37"/>
      <c r="F694" s="40"/>
      <c r="G694" s="40"/>
      <c r="H694" s="7"/>
      <c r="I694" s="277"/>
      <c r="J694" s="277"/>
      <c r="K694" s="38"/>
      <c r="L694" s="39"/>
      <c r="M694" s="750"/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 t="str">
        <f t="shared" si="21"/>
        <v/>
      </c>
      <c r="C695" s="37"/>
      <c r="D695" s="205"/>
      <c r="E695" s="37"/>
      <c r="F695" s="40"/>
      <c r="G695" s="40"/>
      <c r="H695" s="7"/>
      <c r="I695" s="277"/>
      <c r="J695" s="277"/>
      <c r="K695" s="38"/>
      <c r="L695" s="41"/>
      <c r="M695" s="750"/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 t="e">
        <f>IF(ISNA(VLOOKUP(F695,NXT!$C$18:$C$347,1,0)),x,"")</f>
        <v>#NAME?</v>
      </c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 t="str">
        <f t="shared" si="21"/>
        <v/>
      </c>
      <c r="C696" s="37"/>
      <c r="D696" s="205"/>
      <c r="E696" s="37"/>
      <c r="F696" s="40"/>
      <c r="G696" s="40"/>
      <c r="H696" s="7"/>
      <c r="I696" s="277"/>
      <c r="J696" s="277"/>
      <c r="K696" s="38"/>
      <c r="L696" s="41"/>
      <c r="M696" s="750"/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 t="str">
        <f t="shared" si="21"/>
        <v/>
      </c>
      <c r="C697" s="37"/>
      <c r="D697" s="37"/>
      <c r="E697" s="37"/>
      <c r="F697" s="40"/>
      <c r="G697" s="40"/>
      <c r="H697" s="45"/>
      <c r="I697" s="277"/>
      <c r="J697" s="277"/>
      <c r="K697" s="38"/>
      <c r="L697" s="39"/>
      <c r="M697" s="39"/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 t="str">
        <f t="shared" si="21"/>
        <v/>
      </c>
      <c r="C698" s="37"/>
      <c r="D698" s="37"/>
      <c r="E698" s="37"/>
      <c r="F698" s="40"/>
      <c r="G698" s="40"/>
      <c r="H698" s="45"/>
      <c r="I698" s="277"/>
      <c r="J698" s="277"/>
      <c r="K698" s="38"/>
      <c r="L698" s="39"/>
      <c r="M698" s="39"/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 t="str">
        <f t="shared" si="21"/>
        <v/>
      </c>
      <c r="C699" s="37"/>
      <c r="D699" s="37"/>
      <c r="E699" s="37"/>
      <c r="F699" s="40"/>
      <c r="G699" s="627"/>
      <c r="H699" s="45"/>
      <c r="I699" s="277"/>
      <c r="J699" s="277"/>
      <c r="K699" s="38"/>
      <c r="L699" s="39"/>
      <c r="M699" s="39"/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 t="str">
        <f t="shared" si="21"/>
        <v/>
      </c>
      <c r="C700" s="37"/>
      <c r="D700" s="205"/>
      <c r="E700" s="37"/>
      <c r="F700" s="40"/>
      <c r="G700" s="627"/>
      <c r="H700" s="7"/>
      <c r="I700" s="277"/>
      <c r="J700" s="277"/>
      <c r="K700" s="38"/>
      <c r="L700" s="39"/>
      <c r="M700" s="750"/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e">
        <f>IF(ISNA(VLOOKUP(F700,NXT!$C$18:$C$347,1,0)),x,"")</f>
        <v>#NAME?</v>
      </c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 t="str">
        <f t="shared" si="21"/>
        <v/>
      </c>
      <c r="C701" s="37"/>
      <c r="D701" s="205"/>
      <c r="E701" s="37"/>
      <c r="F701" s="40"/>
      <c r="G701" s="40"/>
      <c r="H701" s="7"/>
      <c r="I701" s="277"/>
      <c r="J701" s="277"/>
      <c r="K701" s="38"/>
      <c r="L701" s="41"/>
      <c r="M701" s="750"/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e">
        <f>IF(ISNA(VLOOKUP(F701,NXT!$C$18:$C$347,1,0)),x,"")</f>
        <v>#NAME?</v>
      </c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 t="str">
        <f t="shared" si="21"/>
        <v/>
      </c>
      <c r="C702" s="37"/>
      <c r="D702" s="205"/>
      <c r="E702" s="37"/>
      <c r="F702" s="40"/>
      <c r="G702" s="40"/>
      <c r="H702" s="7"/>
      <c r="I702" s="277"/>
      <c r="J702" s="277"/>
      <c r="K702" s="38"/>
      <c r="L702" s="39"/>
      <c r="M702" s="750"/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 t="str">
        <f t="shared" si="21"/>
        <v/>
      </c>
      <c r="C703" s="37"/>
      <c r="D703" s="205"/>
      <c r="E703" s="37"/>
      <c r="F703" s="40"/>
      <c r="G703" s="40"/>
      <c r="H703" s="45"/>
      <c r="I703" s="277"/>
      <c r="J703" s="277"/>
      <c r="K703" s="38"/>
      <c r="L703" s="39"/>
      <c r="M703" s="750"/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e">
        <f>IF(ISNA(VLOOKUP(F703,NXT!$C$18:$C$347,1,0)),x,"")</f>
        <v>#NAME?</v>
      </c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 t="str">
        <f t="shared" si="21"/>
        <v/>
      </c>
      <c r="C704" s="37"/>
      <c r="D704" s="205"/>
      <c r="E704" s="37"/>
      <c r="F704" s="40"/>
      <c r="G704" s="627"/>
      <c r="H704" s="45"/>
      <c r="I704" s="277"/>
      <c r="J704" s="277"/>
      <c r="K704" s="38"/>
      <c r="L704" s="39"/>
      <c r="M704" s="750"/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e">
        <f>IF(ISNA(VLOOKUP(F704,NXT!$C$18:$C$347,1,0)),x,"")</f>
        <v>#NAME?</v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 t="str">
        <f t="shared" ref="B705:B715" si="22">IF(C705&lt;&gt;"",MONTH(C705),"")</f>
        <v/>
      </c>
      <c r="C705" s="37"/>
      <c r="D705" s="205"/>
      <c r="E705" s="205"/>
      <c r="F705" s="206"/>
      <c r="G705" s="628"/>
      <c r="H705" s="207"/>
      <c r="I705" s="277"/>
      <c r="J705" s="277"/>
      <c r="K705" s="38"/>
      <c r="L705" s="208"/>
      <c r="M705" s="750"/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  <c r="AC705" s="226" t="e">
        <f>IF(ISNA(VLOOKUP(F705,NXT!$C$18:$C$347,1,0)),x,"")</f>
        <v>#NAME?</v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 t="str">
        <f t="shared" si="22"/>
        <v/>
      </c>
      <c r="C706" s="37"/>
      <c r="D706" s="205"/>
      <c r="E706" s="205"/>
      <c r="F706" s="206"/>
      <c r="G706" s="628"/>
      <c r="H706" s="207"/>
      <c r="I706" s="277"/>
      <c r="J706" s="277"/>
      <c r="K706" s="38"/>
      <c r="L706" s="208"/>
      <c r="M706" s="750"/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 t="str">
        <f t="shared" si="22"/>
        <v/>
      </c>
      <c r="C707" s="37"/>
      <c r="D707" s="205"/>
      <c r="E707" s="205"/>
      <c r="F707" s="206"/>
      <c r="G707" s="628"/>
      <c r="H707" s="207"/>
      <c r="I707" s="277"/>
      <c r="J707" s="277"/>
      <c r="K707" s="38"/>
      <c r="L707" s="208"/>
      <c r="M707" s="208"/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 t="str">
        <f t="shared" si="22"/>
        <v/>
      </c>
      <c r="C708" s="37"/>
      <c r="D708" s="205"/>
      <c r="E708" s="205"/>
      <c r="F708" s="206"/>
      <c r="G708" s="628"/>
      <c r="H708" s="207"/>
      <c r="I708" s="277"/>
      <c r="J708" s="277"/>
      <c r="K708" s="38"/>
      <c r="L708" s="208"/>
      <c r="M708" s="208"/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/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 t="str">
        <f t="shared" si="22"/>
        <v/>
      </c>
      <c r="C709" s="37"/>
      <c r="D709" s="205"/>
      <c r="E709" s="205"/>
      <c r="F709" s="206"/>
      <c r="G709" s="628"/>
      <c r="H709" s="7"/>
      <c r="I709" s="277"/>
      <c r="J709" s="277"/>
      <c r="K709" s="38"/>
      <c r="L709" s="208"/>
      <c r="M709" s="750"/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  <c r="AC709" s="226" t="e">
        <f>IF(ISNA(VLOOKUP(F709,NXT!$C$18:$C$347,1,0)),x,"")</f>
        <v>#NAME?</v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 t="str">
        <f t="shared" si="22"/>
        <v/>
      </c>
      <c r="C710" s="37"/>
      <c r="D710" s="205"/>
      <c r="E710" s="205"/>
      <c r="F710" s="206"/>
      <c r="G710" s="628"/>
      <c r="H710" s="7"/>
      <c r="I710" s="277"/>
      <c r="J710" s="277"/>
      <c r="K710" s="38"/>
      <c r="L710" s="208"/>
      <c r="M710" s="750"/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C710" s="226" t="e">
        <f>IF(ISNA(VLOOKUP(F710,NXT!$C$18:$C$347,1,0)),x,"")</f>
        <v>#NAME?</v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 t="str">
        <f t="shared" si="22"/>
        <v/>
      </c>
      <c r="C711" s="37"/>
      <c r="D711" s="205"/>
      <c r="E711" s="205"/>
      <c r="F711" s="206"/>
      <c r="G711" s="628"/>
      <c r="H711" s="7"/>
      <c r="I711" s="277"/>
      <c r="J711" s="277"/>
      <c r="K711" s="38"/>
      <c r="L711" s="208"/>
      <c r="M711" s="750"/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C711" s="226" t="e">
        <f>IF(ISNA(VLOOKUP(F711,NXT!$C$18:$C$347,1,0)),x,"")</f>
        <v>#NAME?</v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 t="str">
        <f t="shared" si="22"/>
        <v/>
      </c>
      <c r="C712" s="37"/>
      <c r="D712" s="205"/>
      <c r="E712" s="205"/>
      <c r="F712" s="206"/>
      <c r="G712" s="628"/>
      <c r="H712" s="7"/>
      <c r="I712" s="277"/>
      <c r="J712" s="277"/>
      <c r="K712" s="38"/>
      <c r="L712" s="208"/>
      <c r="M712" s="750"/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 t="str">
        <f t="shared" si="22"/>
        <v/>
      </c>
      <c r="C713" s="37"/>
      <c r="D713" s="205"/>
      <c r="E713" s="205"/>
      <c r="F713" s="206"/>
      <c r="G713" s="628"/>
      <c r="H713" s="207"/>
      <c r="I713" s="277"/>
      <c r="J713" s="277"/>
      <c r="K713" s="38"/>
      <c r="L713" s="208"/>
      <c r="M713" s="208"/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/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 t="str">
        <f t="shared" si="22"/>
        <v/>
      </c>
      <c r="C714" s="37"/>
      <c r="D714" s="205"/>
      <c r="E714" s="205"/>
      <c r="F714" s="206"/>
      <c r="G714" s="206"/>
      <c r="H714" s="207"/>
      <c r="I714" s="277"/>
      <c r="J714" s="277"/>
      <c r="K714" s="38"/>
      <c r="L714" s="208"/>
      <c r="M714" s="208"/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/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 t="str">
        <f t="shared" si="22"/>
        <v/>
      </c>
      <c r="C715" s="37"/>
      <c r="D715" s="205"/>
      <c r="E715" s="205"/>
      <c r="F715" s="206"/>
      <c r="G715" s="206"/>
      <c r="H715" s="207"/>
      <c r="I715" s="277"/>
      <c r="J715" s="277"/>
      <c r="K715" s="38"/>
      <c r="L715" s="208"/>
      <c r="M715" s="208"/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 t="str">
        <f t="shared" ref="B716:B730" si="23">IF(C716&lt;&gt;"",MONTH(C716),"")</f>
        <v/>
      </c>
      <c r="C716" s="37"/>
      <c r="D716" s="205"/>
      <c r="E716" s="205"/>
      <c r="F716" s="206"/>
      <c r="G716" s="628"/>
      <c r="H716" s="207"/>
      <c r="I716" s="277"/>
      <c r="J716" s="277"/>
      <c r="K716" s="38"/>
      <c r="L716" s="208"/>
      <c r="M716" s="208"/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 t="str">
        <f t="shared" si="23"/>
        <v/>
      </c>
      <c r="C717" s="37"/>
      <c r="D717" s="205"/>
      <c r="E717" s="205"/>
      <c r="F717" s="206"/>
      <c r="G717" s="628"/>
      <c r="H717" s="207"/>
      <c r="I717" s="277"/>
      <c r="J717" s="277"/>
      <c r="K717" s="38"/>
      <c r="L717" s="208"/>
      <c r="M717" s="208"/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 t="str">
        <f t="shared" si="23"/>
        <v/>
      </c>
      <c r="C718" s="37"/>
      <c r="D718" s="205"/>
      <c r="E718" s="205"/>
      <c r="F718" s="206"/>
      <c r="G718" s="628"/>
      <c r="H718" s="207"/>
      <c r="I718" s="277"/>
      <c r="J718" s="277"/>
      <c r="K718" s="38"/>
      <c r="L718" s="208"/>
      <c r="M718" s="208"/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 t="str">
        <f t="shared" si="23"/>
        <v/>
      </c>
      <c r="C719" s="37"/>
      <c r="D719" s="205"/>
      <c r="E719" s="205"/>
      <c r="F719" s="206"/>
      <c r="G719" s="628"/>
      <c r="H719" s="207"/>
      <c r="I719" s="277"/>
      <c r="J719" s="277"/>
      <c r="K719" s="38"/>
      <c r="L719" s="208"/>
      <c r="M719" s="208"/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 t="str">
        <f t="shared" si="23"/>
        <v/>
      </c>
      <c r="C720" s="37"/>
      <c r="D720" s="205"/>
      <c r="E720" s="205"/>
      <c r="F720" s="206"/>
      <c r="G720" s="628"/>
      <c r="H720" s="207"/>
      <c r="I720" s="277"/>
      <c r="J720" s="277"/>
      <c r="K720" s="38"/>
      <c r="L720" s="208"/>
      <c r="M720" s="208"/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9" s="226" customFormat="1" ht="15.75" customHeight="1">
      <c r="A721" s="219" t="str">
        <f>IF(B721&lt;&gt;"",IF(AND(B721&gt;=_TM1,B721&lt;=_TM2,OR(TH!L721="1111",TH!M721="1111")),TH!D721,""),"")</f>
        <v/>
      </c>
      <c r="B721" s="36" t="str">
        <f t="shared" si="23"/>
        <v/>
      </c>
      <c r="C721" s="37"/>
      <c r="D721" s="205"/>
      <c r="E721" s="205"/>
      <c r="F721" s="206"/>
      <c r="G721" s="628"/>
      <c r="H721" s="7"/>
      <c r="I721" s="277"/>
      <c r="J721" s="277"/>
      <c r="K721" s="38"/>
      <c r="L721" s="208"/>
      <c r="M721" s="750"/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  <c r="AC721" s="226" t="e">
        <f>IF(ISNA(VLOOKUP(F721,NXT!$C$18:$C$347,1,0)),x,"")</f>
        <v>#NAME?</v>
      </c>
    </row>
    <row r="722" spans="1:29" s="226" customFormat="1" ht="15.75" customHeight="1">
      <c r="A722" s="219" t="str">
        <f>IF(B722&lt;&gt;"",IF(AND(B722&gt;=_TM1,B722&lt;=_TM2,OR(TH!L722="1111",TH!M722="1111")),TH!D722,""),"")</f>
        <v/>
      </c>
      <c r="B722" s="36" t="str">
        <f t="shared" si="23"/>
        <v/>
      </c>
      <c r="C722" s="37"/>
      <c r="D722" s="205"/>
      <c r="E722" s="205"/>
      <c r="F722" s="206"/>
      <c r="G722" s="628"/>
      <c r="H722" s="7"/>
      <c r="I722" s="277"/>
      <c r="J722" s="277"/>
      <c r="K722" s="38"/>
      <c r="L722" s="208"/>
      <c r="M722" s="750"/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  <c r="AC722" s="226" t="e">
        <f>IF(ISNA(VLOOKUP(F722,NXT!$C$18:$C$347,1,0)),x,"")</f>
        <v>#NAME?</v>
      </c>
    </row>
    <row r="723" spans="1:29" s="226" customFormat="1" ht="15.75" customHeight="1">
      <c r="A723" s="219" t="str">
        <f>IF(B723&lt;&gt;"",IF(AND(B723&gt;=_TM1,B723&lt;=_TM2,OR(TH!L723="1111",TH!M723="1111")),TH!D723,""),"")</f>
        <v/>
      </c>
      <c r="B723" s="36" t="str">
        <f t="shared" si="23"/>
        <v/>
      </c>
      <c r="C723" s="37"/>
      <c r="D723" s="205"/>
      <c r="E723" s="205"/>
      <c r="F723" s="206"/>
      <c r="G723" s="628"/>
      <c r="H723" s="7"/>
      <c r="I723" s="277"/>
      <c r="J723" s="277"/>
      <c r="K723" s="38"/>
      <c r="L723" s="208"/>
      <c r="M723" s="750"/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  <c r="AC723" s="226" t="e">
        <f>IF(ISNA(VLOOKUP(F723,NXT!$C$18:$C$347,1,0)),x,"")</f>
        <v>#NAME?</v>
      </c>
    </row>
    <row r="724" spans="1:29" s="226" customFormat="1" ht="15.75" customHeight="1">
      <c r="A724" s="219" t="str">
        <f>IF(B724&lt;&gt;"",IF(AND(B724&gt;=_TM1,B724&lt;=_TM2,OR(TH!L724="1111",TH!M724="1111")),TH!D724,""),"")</f>
        <v/>
      </c>
      <c r="B724" s="36" t="str">
        <f t="shared" si="23"/>
        <v/>
      </c>
      <c r="C724" s="37"/>
      <c r="D724" s="205"/>
      <c r="E724" s="37"/>
      <c r="F724" s="40"/>
      <c r="G724" s="627"/>
      <c r="H724" s="7"/>
      <c r="I724" s="277"/>
      <c r="J724" s="277"/>
      <c r="K724" s="38"/>
      <c r="L724" s="39"/>
      <c r="M724" s="750"/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226" customFormat="1" ht="15.75" customHeight="1">
      <c r="A725" s="219" t="str">
        <f>IF(B725&lt;&gt;"",IF(AND(B725&gt;=_TM1,B725&lt;=_TM2,OR(TH!L725="1111",TH!M725="1111")),TH!D725,""),"")</f>
        <v/>
      </c>
      <c r="B725" s="36" t="str">
        <f t="shared" si="23"/>
        <v/>
      </c>
      <c r="C725" s="37"/>
      <c r="D725" s="205"/>
      <c r="E725" s="37"/>
      <c r="F725" s="40"/>
      <c r="G725" s="627"/>
      <c r="H725" s="7"/>
      <c r="I725" s="277"/>
      <c r="J725" s="277"/>
      <c r="K725" s="38"/>
      <c r="L725" s="208"/>
      <c r="M725" s="750"/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e">
        <f>IF(ISNA(VLOOKUP(F725,NXT!$C$18:$C$347,1,0)),x,"")</f>
        <v>#NAME?</v>
      </c>
    </row>
    <row r="726" spans="1:29" s="226" customFormat="1" ht="15.75" customHeight="1">
      <c r="A726" s="219" t="str">
        <f>IF(B726&lt;&gt;"",IF(AND(B726&gt;=_TM1,B726&lt;=_TM2,OR(TH!L726="1111",TH!M726="1111")),TH!D726,""),"")</f>
        <v/>
      </c>
      <c r="B726" s="36" t="str">
        <f t="shared" si="23"/>
        <v/>
      </c>
      <c r="C726" s="37"/>
      <c r="D726" s="205"/>
      <c r="E726" s="37"/>
      <c r="F726" s="40"/>
      <c r="G726" s="627"/>
      <c r="H726" s="7"/>
      <c r="I726" s="277"/>
      <c r="J726" s="277"/>
      <c r="K726" s="38"/>
      <c r="L726" s="39"/>
      <c r="M726" s="750"/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226" customFormat="1" ht="15.75" customHeight="1">
      <c r="A727" s="219" t="str">
        <f>IF(B727&lt;&gt;"",IF(AND(B727&gt;=_TM1,B727&lt;=_TM2,OR(TH!L727="1111",TH!M727="1111")),TH!D727,""),"")</f>
        <v/>
      </c>
      <c r="B727" s="36" t="str">
        <f t="shared" si="23"/>
        <v/>
      </c>
      <c r="C727" s="37"/>
      <c r="D727" s="205"/>
      <c r="E727" s="37"/>
      <c r="F727" s="40"/>
      <c r="G727" s="627"/>
      <c r="H727" s="47"/>
      <c r="I727" s="277"/>
      <c r="J727" s="277"/>
      <c r="K727" s="38"/>
      <c r="L727" s="39"/>
      <c r="M727" s="208"/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9" s="226" customFormat="1" ht="15.75" customHeight="1">
      <c r="A728" s="219" t="str">
        <f>IF(B728&lt;&gt;"",IF(AND(B728&gt;=_TM1,B728&lt;=_TM2,OR(TH!L728="1111",TH!M728="1111")),TH!D728,""),"")</f>
        <v/>
      </c>
      <c r="B728" s="36" t="str">
        <f t="shared" si="23"/>
        <v/>
      </c>
      <c r="C728" s="37"/>
      <c r="D728" s="205"/>
      <c r="E728" s="205"/>
      <c r="F728" s="40"/>
      <c r="G728" s="627"/>
      <c r="H728" s="7"/>
      <c r="I728" s="277"/>
      <c r="J728" s="277"/>
      <c r="K728" s="38"/>
      <c r="L728" s="39"/>
      <c r="M728" s="750"/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  <c r="AC728" s="226" t="e">
        <f>IF(ISNA(VLOOKUP(F728,NXT!$C$18:$C$347,1,0)),x,"")</f>
        <v>#NAME?</v>
      </c>
    </row>
    <row r="729" spans="1:29" s="226" customFormat="1" ht="15.75" customHeight="1">
      <c r="A729" s="219" t="str">
        <f>IF(B729&lt;&gt;"",IF(AND(B729&gt;=_TM1,B729&lt;=_TM2,OR(TH!L729="1111",TH!M729="1111")),TH!D729,""),"")</f>
        <v/>
      </c>
      <c r="B729" s="36" t="str">
        <f t="shared" si="23"/>
        <v/>
      </c>
      <c r="C729" s="37"/>
      <c r="D729" s="205"/>
      <c r="E729" s="205"/>
      <c r="F729" s="206"/>
      <c r="G729" s="628"/>
      <c r="H729" s="7"/>
      <c r="I729" s="277"/>
      <c r="J729" s="277"/>
      <c r="K729" s="38"/>
      <c r="L729" s="208"/>
      <c r="M729" s="750"/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  <c r="AC729" s="226" t="e">
        <f>IF(ISNA(VLOOKUP(F729,NXT!$C$18:$C$347,1,0)),x,"")</f>
        <v>#NAME?</v>
      </c>
    </row>
    <row r="730" spans="1:29" s="226" customFormat="1" ht="15.75" customHeight="1">
      <c r="A730" s="219" t="str">
        <f>IF(B730&lt;&gt;"",IF(AND(B730&gt;=_TM1,B730&lt;=_TM2,OR(TH!L730="1111",TH!M730="1111")),TH!D730,""),"")</f>
        <v/>
      </c>
      <c r="B730" s="36" t="str">
        <f t="shared" si="23"/>
        <v/>
      </c>
      <c r="C730" s="37"/>
      <c r="D730" s="205"/>
      <c r="E730" s="205"/>
      <c r="F730" s="206"/>
      <c r="G730" s="628"/>
      <c r="H730" s="7"/>
      <c r="I730" s="277"/>
      <c r="J730" s="277"/>
      <c r="K730" s="38"/>
      <c r="L730" s="208"/>
      <c r="M730" s="750"/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226" customFormat="1" ht="15.75" customHeight="1">
      <c r="A731" s="219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5"/>
      <c r="E731" s="205"/>
      <c r="F731" s="206"/>
      <c r="G731" s="628"/>
      <c r="H731" s="7"/>
      <c r="I731" s="277"/>
      <c r="J731" s="277"/>
      <c r="K731" s="38"/>
      <c r="L731" s="208"/>
      <c r="M731" s="750"/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  <c r="AC731" s="226" t="e">
        <f>IF(ISNA(VLOOKUP(F731,NXT!$C$18:$C$347,1,0)),x,"")</f>
        <v>#NAME?</v>
      </c>
    </row>
    <row r="732" spans="1:29" s="226" customFormat="1" ht="15.75" customHeight="1">
      <c r="A732" s="219" t="str">
        <f>IF(B732&lt;&gt;"",IF(AND(B732&gt;=_TM1,B732&lt;=_TM2,OR(TH!L732="1111",TH!M732="1111")),TH!D732,""),"")</f>
        <v/>
      </c>
      <c r="B732" s="36" t="str">
        <f t="shared" ref="B732:B740" si="24">IF(C732&lt;&gt;"",MONTH(C732),"")</f>
        <v/>
      </c>
      <c r="C732" s="37"/>
      <c r="D732" s="205"/>
      <c r="E732" s="37"/>
      <c r="F732" s="40"/>
      <c r="G732" s="40"/>
      <c r="H732" s="7"/>
      <c r="I732" s="277"/>
      <c r="J732" s="277"/>
      <c r="K732" s="38"/>
      <c r="L732" s="39"/>
      <c r="M732" s="750"/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e">
        <f>IF(ISNA(VLOOKUP(F732,NXT!$C$18:$C$347,1,0)),x,"")</f>
        <v>#NAME?</v>
      </c>
    </row>
    <row r="733" spans="1:29" s="226" customFormat="1" ht="15.75" customHeight="1">
      <c r="A733" s="219" t="str">
        <f>IF(B733&lt;&gt;"",IF(AND(B733&gt;=_TM1,B733&lt;=_TM2,OR(TH!L733="1111",TH!M733="1111")),TH!D733,""),"")</f>
        <v/>
      </c>
      <c r="B733" s="36" t="str">
        <f t="shared" si="24"/>
        <v/>
      </c>
      <c r="C733" s="37"/>
      <c r="D733" s="205"/>
      <c r="E733" s="37"/>
      <c r="F733" s="40"/>
      <c r="G733" s="40"/>
      <c r="H733" s="7"/>
      <c r="I733" s="277"/>
      <c r="J733" s="277"/>
      <c r="K733" s="38"/>
      <c r="L733" s="39"/>
      <c r="M733" s="750"/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9" s="226" customFormat="1" ht="15.75" customHeight="1">
      <c r="A734" s="219" t="str">
        <f>IF(B734&lt;&gt;"",IF(AND(B734&gt;=_TM1,B734&lt;=_TM2,OR(TH!L734="1111",TH!M734="1111")),TH!D734,""),"")</f>
        <v/>
      </c>
      <c r="B734" s="36" t="str">
        <f t="shared" si="24"/>
        <v/>
      </c>
      <c r="C734" s="37"/>
      <c r="D734" s="37"/>
      <c r="E734" s="37"/>
      <c r="F734" s="40"/>
      <c r="G734" s="40"/>
      <c r="H734" s="45"/>
      <c r="I734" s="277"/>
      <c r="J734" s="277"/>
      <c r="K734" s="38"/>
      <c r="L734" s="39"/>
      <c r="M734" s="39"/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226" customFormat="1" ht="15.75" customHeight="1">
      <c r="A735" s="219" t="str">
        <f>IF(B735&lt;&gt;"",IF(AND(B735&gt;=_TM1,B735&lt;=_TM2,OR(TH!L735="1111",TH!M735="1111")),TH!D735,""),"")</f>
        <v/>
      </c>
      <c r="B735" s="36" t="str">
        <f t="shared" si="24"/>
        <v/>
      </c>
      <c r="C735" s="37"/>
      <c r="D735" s="37"/>
      <c r="E735" s="37"/>
      <c r="F735" s="40"/>
      <c r="G735" s="40"/>
      <c r="H735" s="45"/>
      <c r="I735" s="277"/>
      <c r="J735" s="277"/>
      <c r="K735" s="38"/>
      <c r="L735" s="39"/>
      <c r="M735" s="39"/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9" s="226" customFormat="1" ht="15.75" customHeight="1">
      <c r="A736" s="219" t="str">
        <f>IF(B736&lt;&gt;"",IF(AND(B736&gt;=_TM1,B736&lt;=_TM2,OR(TH!L736="1111",TH!M736="1111")),TH!D736,""),"")</f>
        <v/>
      </c>
      <c r="B736" s="36" t="str">
        <f t="shared" si="24"/>
        <v/>
      </c>
      <c r="C736" s="37"/>
      <c r="D736" s="205"/>
      <c r="E736" s="37"/>
      <c r="F736" s="40"/>
      <c r="G736" s="40"/>
      <c r="H736" s="7"/>
      <c r="I736" s="277"/>
      <c r="J736" s="277"/>
      <c r="K736" s="38"/>
      <c r="L736" s="39"/>
      <c r="M736" s="750"/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e">
        <f>IF(ISNA(VLOOKUP(F736,NXT!$C$18:$C$347,1,0)),x,"")</f>
        <v>#NAME?</v>
      </c>
    </row>
    <row r="737" spans="1:29" s="226" customFormat="1" ht="15.75" customHeight="1">
      <c r="A737" s="219" t="str">
        <f>IF(B737&lt;&gt;"",IF(AND(B737&gt;=_TM1,B737&lt;=_TM2,OR(TH!L737="1111",TH!M737="1111")),TH!D737,""),"")</f>
        <v/>
      </c>
      <c r="B737" s="36" t="str">
        <f t="shared" si="24"/>
        <v/>
      </c>
      <c r="C737" s="37"/>
      <c r="D737" s="205"/>
      <c r="E737" s="37"/>
      <c r="F737" s="40"/>
      <c r="G737" s="40"/>
      <c r="H737" s="7"/>
      <c r="I737" s="278"/>
      <c r="J737" s="278"/>
      <c r="K737" s="38"/>
      <c r="L737" s="39"/>
      <c r="M737" s="750"/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e">
        <f>IF(ISNA(VLOOKUP(F737,NXT!$C$18:$C$347,1,0)),x,"")</f>
        <v>#NAME?</v>
      </c>
    </row>
    <row r="738" spans="1:29" s="226" customFormat="1" ht="15.75" customHeight="1">
      <c r="A738" s="219" t="str">
        <f>IF(B738&lt;&gt;"",IF(AND(B738&gt;=_TM1,B738&lt;=_TM2,OR(TH!L738="1111",TH!M738="1111")),TH!D738,""),"")</f>
        <v/>
      </c>
      <c r="B738" s="36" t="str">
        <f t="shared" si="24"/>
        <v/>
      </c>
      <c r="C738" s="37"/>
      <c r="D738" s="205"/>
      <c r="E738" s="37"/>
      <c r="F738" s="40"/>
      <c r="G738" s="40"/>
      <c r="H738" s="7"/>
      <c r="I738" s="277"/>
      <c r="J738" s="277"/>
      <c r="K738" s="38"/>
      <c r="L738" s="39"/>
      <c r="M738" s="750"/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  <c r="AC738" s="226" t="e">
        <f>IF(ISNA(VLOOKUP(F738,NXT!$C$18:$C$347,1,0)),x,"")</f>
        <v>#NAME?</v>
      </c>
    </row>
    <row r="739" spans="1:29" s="226" customFormat="1" ht="15.75" customHeight="1">
      <c r="A739" s="219" t="str">
        <f>IF(B739&lt;&gt;"",IF(AND(B739&gt;=_TM1,B739&lt;=_TM2,OR(TH!L739="1111",TH!M739="1111")),TH!D739,""),"")</f>
        <v/>
      </c>
      <c r="B739" s="36" t="str">
        <f t="shared" si="24"/>
        <v/>
      </c>
      <c r="C739" s="37"/>
      <c r="D739" s="205"/>
      <c r="E739" s="37"/>
      <c r="F739" s="40"/>
      <c r="G739" s="40"/>
      <c r="H739" s="7"/>
      <c r="I739" s="277"/>
      <c r="J739" s="277"/>
      <c r="K739" s="38"/>
      <c r="L739" s="39"/>
      <c r="M739" s="750"/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  <c r="AC739" s="226" t="e">
        <f>IF(ISNA(VLOOKUP(F739,NXT!$C$18:$C$347,1,0)),x,"")</f>
        <v>#NAME?</v>
      </c>
    </row>
    <row r="740" spans="1:29" s="226" customFormat="1" ht="15.75" customHeight="1">
      <c r="A740" s="219" t="str">
        <f>IF(B740&lt;&gt;"",IF(AND(B740&gt;=_TM1,B740&lt;=_TM2,OR(TH!L740="1111",TH!M740="1111")),TH!D740,""),"")</f>
        <v/>
      </c>
      <c r="B740" s="36" t="str">
        <f t="shared" si="24"/>
        <v/>
      </c>
      <c r="C740" s="37"/>
      <c r="D740" s="205"/>
      <c r="E740" s="37"/>
      <c r="F740" s="40"/>
      <c r="G740" s="40"/>
      <c r="H740" s="7"/>
      <c r="I740" s="278"/>
      <c r="J740" s="278"/>
      <c r="K740" s="38"/>
      <c r="L740" s="39"/>
      <c r="M740" s="750"/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  <c r="AC740" s="226" t="e">
        <f>IF(ISNA(VLOOKUP(F740,NXT!$C$18:$C$347,1,0)),x,"")</f>
        <v>#NAME?</v>
      </c>
    </row>
    <row r="741" spans="1:29" s="226" customFormat="1" ht="15.75" customHeight="1">
      <c r="A741" s="219" t="str">
        <f>IF(B741&lt;&gt;"",IF(AND(B741&gt;=_TM1,B741&lt;=_TM2,OR(TH!L741="1111",TH!M741="1111")),TH!D741,""),"")</f>
        <v/>
      </c>
      <c r="B741" s="36" t="str">
        <f t="shared" ref="B741:B772" si="25">IF(C741&lt;&gt;"",MONTH(C741),"")</f>
        <v/>
      </c>
      <c r="C741" s="37"/>
      <c r="D741" s="205"/>
      <c r="E741" s="37"/>
      <c r="F741" s="40"/>
      <c r="G741" s="40"/>
      <c r="H741" s="7"/>
      <c r="I741" s="277"/>
      <c r="J741" s="277"/>
      <c r="K741" s="38"/>
      <c r="L741" s="39"/>
      <c r="M741" s="750"/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e">
        <f>IF(ISNA(VLOOKUP(F741,NXT!$C$18:$C$347,1,0)),x,"")</f>
        <v>#NAME?</v>
      </c>
    </row>
    <row r="742" spans="1:29" s="226" customFormat="1" ht="15.75" customHeight="1">
      <c r="A742" s="219" t="str">
        <f>IF(B742&lt;&gt;"",IF(AND(B742&gt;=_TM1,B742&lt;=_TM2,OR(TH!L742="1111",TH!M742="1111")),TH!D742,""),"")</f>
        <v/>
      </c>
      <c r="B742" s="36" t="str">
        <f t="shared" si="25"/>
        <v/>
      </c>
      <c r="C742" s="37"/>
      <c r="D742" s="205"/>
      <c r="E742" s="37"/>
      <c r="F742" s="40"/>
      <c r="G742" s="40"/>
      <c r="H742" s="7"/>
      <c r="I742" s="277"/>
      <c r="J742" s="277"/>
      <c r="K742" s="38"/>
      <c r="L742" s="39"/>
      <c r="M742" s="750"/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9" s="226" customFormat="1" ht="15.75" customHeight="1">
      <c r="A743" s="219" t="str">
        <f>IF(B743&lt;&gt;"",IF(AND(B743&gt;=_TM1,B743&lt;=_TM2,OR(TH!L743="1111",TH!M743="1111")),TH!D743,""),"")</f>
        <v/>
      </c>
      <c r="B743" s="36" t="str">
        <f t="shared" si="25"/>
        <v/>
      </c>
      <c r="C743" s="37"/>
      <c r="D743" s="205"/>
      <c r="E743" s="37"/>
      <c r="F743" s="40"/>
      <c r="G743" s="40"/>
      <c r="H743" s="7"/>
      <c r="I743" s="277"/>
      <c r="J743" s="277"/>
      <c r="K743" s="38"/>
      <c r="L743" s="39"/>
      <c r="M743" s="750"/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e">
        <f>IF(ISNA(VLOOKUP(F743,NXT!$C$18:$C$347,1,0)),x,"")</f>
        <v>#NAME?</v>
      </c>
    </row>
    <row r="744" spans="1:29" s="226" customFormat="1" ht="15.75" customHeight="1">
      <c r="A744" s="219" t="str">
        <f>IF(B744&lt;&gt;"",IF(AND(B744&gt;=_TM1,B744&lt;=_TM2,OR(TH!L744="1111",TH!M744="1111")),TH!D744,""),"")</f>
        <v/>
      </c>
      <c r="B744" s="36" t="str">
        <f t="shared" si="25"/>
        <v/>
      </c>
      <c r="C744" s="37"/>
      <c r="D744" s="205"/>
      <c r="E744" s="37"/>
      <c r="F744" s="40"/>
      <c r="G744" s="40"/>
      <c r="H744" s="7"/>
      <c r="I744" s="277"/>
      <c r="J744" s="277"/>
      <c r="K744" s="38"/>
      <c r="L744" s="39"/>
      <c r="M744" s="750"/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  <c r="AC744" s="226" t="e">
        <f>IF(ISNA(VLOOKUP(F744,NXT!$C$18:$C$347,1,0)),x,"")</f>
        <v>#NAME?</v>
      </c>
    </row>
    <row r="745" spans="1:29" s="226" customFormat="1" ht="15.75" customHeight="1">
      <c r="A745" s="219" t="str">
        <f>IF(B745&lt;&gt;"",IF(AND(B745&gt;=_TM1,B745&lt;=_TM2,OR(TH!L745="1111",TH!M745="1111")),TH!D745,""),"")</f>
        <v/>
      </c>
      <c r="B745" s="36" t="str">
        <f t="shared" si="25"/>
        <v/>
      </c>
      <c r="C745" s="37"/>
      <c r="D745" s="205"/>
      <c r="E745" s="37"/>
      <c r="F745" s="40"/>
      <c r="G745" s="40"/>
      <c r="H745" s="7"/>
      <c r="I745" s="278"/>
      <c r="J745" s="278"/>
      <c r="K745" s="38"/>
      <c r="L745" s="39"/>
      <c r="M745" s="750"/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  <c r="AC745" s="226" t="e">
        <f>IF(ISNA(VLOOKUP(F745,NXT!$C$18:$C$347,1,0)),x,"")</f>
        <v>#NAME?</v>
      </c>
    </row>
    <row r="746" spans="1:29" s="226" customFormat="1" ht="15.75" customHeight="1">
      <c r="A746" s="219" t="str">
        <f>IF(B746&lt;&gt;"",IF(AND(B746&gt;=_TM1,B746&lt;=_TM2,OR(TH!L746="1111",TH!M746="1111")),TH!D746,""),"")</f>
        <v/>
      </c>
      <c r="B746" s="36" t="str">
        <f t="shared" si="25"/>
        <v/>
      </c>
      <c r="C746" s="37"/>
      <c r="D746" s="205"/>
      <c r="E746" s="37"/>
      <c r="F746" s="40"/>
      <c r="G746" s="40"/>
      <c r="H746" s="7"/>
      <c r="I746" s="277"/>
      <c r="J746" s="277"/>
      <c r="K746" s="38"/>
      <c r="L746" s="39"/>
      <c r="M746" s="750"/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9" s="226" customFormat="1" ht="15.75" customHeight="1">
      <c r="A747" s="219" t="str">
        <f>IF(B747&lt;&gt;"",IF(AND(B747&gt;=_TM1,B747&lt;=_TM2,OR(TH!L747="1111",TH!M747="1111")),TH!D747,""),"")</f>
        <v/>
      </c>
      <c r="B747" s="36" t="str">
        <f t="shared" si="25"/>
        <v/>
      </c>
      <c r="C747" s="37"/>
      <c r="D747" s="37"/>
      <c r="E747" s="37"/>
      <c r="F747" s="40"/>
      <c r="G747" s="40"/>
      <c r="H747" s="225"/>
      <c r="I747" s="277"/>
      <c r="J747" s="277"/>
      <c r="K747" s="38"/>
      <c r="L747" s="39"/>
      <c r="M747" s="39"/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/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9" s="226" customFormat="1" ht="15.75" customHeight="1">
      <c r="A748" s="219" t="str">
        <f>IF(B748&lt;&gt;"",IF(AND(B748&gt;=_TM1,B748&lt;=_TM2,OR(TH!L748="1111",TH!M748="1111")),TH!D748,""),"")</f>
        <v/>
      </c>
      <c r="B748" s="36" t="str">
        <f t="shared" si="25"/>
        <v/>
      </c>
      <c r="C748" s="37"/>
      <c r="D748" s="37"/>
      <c r="E748" s="37"/>
      <c r="F748" s="40"/>
      <c r="G748" s="40"/>
      <c r="H748" s="7"/>
      <c r="I748" s="277"/>
      <c r="J748" s="277"/>
      <c r="K748" s="38"/>
      <c r="L748" s="39"/>
      <c r="M748" s="39"/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/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9" s="226" customFormat="1" ht="15.75" customHeight="1">
      <c r="A749" s="219" t="str">
        <f>IF(B749&lt;&gt;"",IF(AND(B749&gt;=_TM1,B749&lt;=_TM2,OR(TH!L749="1111",TH!M749="1111")),TH!D749,""),"")</f>
        <v/>
      </c>
      <c r="B749" s="36" t="str">
        <f t="shared" si="25"/>
        <v/>
      </c>
      <c r="C749" s="37"/>
      <c r="D749" s="37"/>
      <c r="E749" s="37"/>
      <c r="F749" s="40"/>
      <c r="G749" s="40"/>
      <c r="H749" s="7"/>
      <c r="I749" s="277"/>
      <c r="J749" s="277"/>
      <c r="K749" s="38"/>
      <c r="L749" s="39"/>
      <c r="M749" s="39"/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/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9" s="226" customFormat="1" ht="15.75" customHeight="1">
      <c r="A750" s="219" t="str">
        <f>IF(B750&lt;&gt;"",IF(AND(B750&gt;=_TM1,B750&lt;=_TM2,OR(TH!L750="1111",TH!M750="1111")),TH!D750,""),"")</f>
        <v/>
      </c>
      <c r="B750" s="36" t="str">
        <f t="shared" si="25"/>
        <v/>
      </c>
      <c r="C750" s="37"/>
      <c r="D750" s="37"/>
      <c r="E750" s="37"/>
      <c r="F750" s="40"/>
      <c r="G750" s="40"/>
      <c r="H750" s="7"/>
      <c r="I750" s="278"/>
      <c r="J750" s="278"/>
      <c r="K750" s="38"/>
      <c r="L750" s="39"/>
      <c r="M750" s="39"/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/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9" s="740" customFormat="1" ht="15.75" customHeight="1">
      <c r="A751" s="219" t="str">
        <f>IF(B751&lt;&gt;"",IF(AND(B751&gt;=_TM1,B751&lt;=_TM2,OR(TH!L751="1111",TH!M751="1111")),TH!D751,""),"")</f>
        <v/>
      </c>
      <c r="B751" s="36" t="str">
        <f t="shared" si="25"/>
        <v/>
      </c>
      <c r="C751" s="37"/>
      <c r="D751" s="195"/>
      <c r="E751" s="195"/>
      <c r="F751" s="203"/>
      <c r="G751" s="203"/>
      <c r="H751" s="45"/>
      <c r="I751" s="277"/>
      <c r="J751" s="277"/>
      <c r="K751" s="749"/>
      <c r="L751" s="750"/>
      <c r="M751" s="937"/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/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9" s="740" customFormat="1" ht="15.75" customHeight="1">
      <c r="A752" s="219" t="str">
        <f>IF(B752&lt;&gt;"",IF(AND(B752&gt;=_TM1,B752&lt;=_TM2,OR(TH!L752="1111",TH!M752="1111")),TH!D752,""),"")</f>
        <v/>
      </c>
      <c r="B752" s="36" t="str">
        <f t="shared" si="25"/>
        <v/>
      </c>
      <c r="C752" s="37"/>
      <c r="D752" s="195"/>
      <c r="E752" s="195"/>
      <c r="F752" s="203"/>
      <c r="G752" s="751"/>
      <c r="H752" s="45"/>
      <c r="I752" s="277"/>
      <c r="J752" s="277"/>
      <c r="K752" s="749"/>
      <c r="L752" s="938"/>
      <c r="M752" s="938"/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/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 t="str">
        <f t="shared" si="25"/>
        <v/>
      </c>
      <c r="C753" s="37"/>
      <c r="D753" s="195"/>
      <c r="E753" s="195"/>
      <c r="F753" s="203"/>
      <c r="G753" s="203"/>
      <c r="H753" s="45"/>
      <c r="I753" s="277"/>
      <c r="J753" s="277"/>
      <c r="K753" s="749"/>
      <c r="L753" s="938"/>
      <c r="M753" s="938"/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/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 t="str">
        <f t="shared" si="25"/>
        <v/>
      </c>
      <c r="C754" s="37"/>
      <c r="D754" s="205"/>
      <c r="E754" s="195"/>
      <c r="F754" s="203"/>
      <c r="G754" s="203"/>
      <c r="H754" s="7"/>
      <c r="I754" s="277"/>
      <c r="J754" s="277"/>
      <c r="K754" s="749"/>
      <c r="L754" s="750"/>
      <c r="M754" s="750"/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 t="e">
        <f>IF(ISNA(VLOOKUP(F754,NXT!$C$18:$C$347,1,0)),x,"")</f>
        <v>#NAME?</v>
      </c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 t="str">
        <f t="shared" si="25"/>
        <v/>
      </c>
      <c r="C755" s="37"/>
      <c r="D755" s="205"/>
      <c r="E755" s="195"/>
      <c r="F755" s="203"/>
      <c r="G755" s="751"/>
      <c r="H755" s="7"/>
      <c r="I755" s="277"/>
      <c r="J755" s="277"/>
      <c r="K755" s="749"/>
      <c r="L755" s="938"/>
      <c r="M755" s="750"/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 t="e">
        <f>IF(ISNA(VLOOKUP(F755,NXT!$C$18:$C$347,1,0)),x,"")</f>
        <v>#NAME?</v>
      </c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 t="str">
        <f t="shared" si="25"/>
        <v/>
      </c>
      <c r="C756" s="37"/>
      <c r="D756" s="205"/>
      <c r="E756" s="195"/>
      <c r="F756" s="203"/>
      <c r="G756" s="203"/>
      <c r="H756" s="7"/>
      <c r="I756" s="277"/>
      <c r="J756" s="277"/>
      <c r="K756" s="749"/>
      <c r="L756" s="938"/>
      <c r="M756" s="750"/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 t="str">
        <f t="shared" si="25"/>
        <v/>
      </c>
      <c r="C757" s="37"/>
      <c r="D757" s="205"/>
      <c r="E757" s="195"/>
      <c r="F757" s="203"/>
      <c r="G757" s="203"/>
      <c r="H757" s="45"/>
      <c r="I757" s="277"/>
      <c r="J757" s="277"/>
      <c r="K757" s="749"/>
      <c r="L757" s="750"/>
      <c r="M757" s="750"/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 t="str">
        <f t="shared" si="25"/>
        <v/>
      </c>
      <c r="C758" s="37"/>
      <c r="D758" s="205"/>
      <c r="E758" s="195"/>
      <c r="F758" s="203"/>
      <c r="G758" s="751"/>
      <c r="H758" s="45"/>
      <c r="I758" s="277"/>
      <c r="J758" s="277"/>
      <c r="K758" s="749"/>
      <c r="L758" s="938"/>
      <c r="M758" s="750"/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 t="str">
        <f t="shared" si="25"/>
        <v/>
      </c>
      <c r="C759" s="37"/>
      <c r="D759" s="195"/>
      <c r="E759" s="195"/>
      <c r="F759" s="203"/>
      <c r="G759" s="203"/>
      <c r="H759" s="45"/>
      <c r="I759" s="277"/>
      <c r="J759" s="277"/>
      <c r="K759" s="749"/>
      <c r="L759" s="938"/>
      <c r="M759" s="938"/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/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 t="str">
        <f t="shared" si="25"/>
        <v/>
      </c>
      <c r="C760" s="37"/>
      <c r="D760" s="195"/>
      <c r="E760" s="195"/>
      <c r="F760" s="203"/>
      <c r="G760" s="203"/>
      <c r="H760" s="7"/>
      <c r="I760" s="277"/>
      <c r="J760" s="277"/>
      <c r="K760" s="749"/>
      <c r="L760" s="938"/>
      <c r="M760" s="938"/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/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 t="str">
        <f t="shared" si="25"/>
        <v/>
      </c>
      <c r="C761" s="37"/>
      <c r="D761" s="205"/>
      <c r="E761" s="195"/>
      <c r="F761" s="203"/>
      <c r="G761" s="203"/>
      <c r="H761" s="7"/>
      <c r="I761" s="277"/>
      <c r="J761" s="277"/>
      <c r="K761" s="749"/>
      <c r="L761" s="938"/>
      <c r="M761" s="750"/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 t="e">
        <f>IF(ISNA(VLOOKUP(F761,NXT!$C$18:$C$347,1,0)),x,"")</f>
        <v>#NAME?</v>
      </c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 t="str">
        <f t="shared" si="25"/>
        <v/>
      </c>
      <c r="C762" s="37"/>
      <c r="D762" s="205"/>
      <c r="E762" s="195"/>
      <c r="F762" s="203"/>
      <c r="G762" s="624"/>
      <c r="H762" s="7"/>
      <c r="I762" s="277"/>
      <c r="J762" s="277"/>
      <c r="K762" s="749"/>
      <c r="L762" s="938"/>
      <c r="M762" s="750"/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 t="str">
        <f t="shared" si="25"/>
        <v/>
      </c>
      <c r="C763" s="37"/>
      <c r="D763" s="205"/>
      <c r="E763" s="195"/>
      <c r="F763" s="203"/>
      <c r="G763" s="203"/>
      <c r="H763" s="7"/>
      <c r="I763" s="277"/>
      <c r="J763" s="277"/>
      <c r="K763" s="749"/>
      <c r="L763" s="750"/>
      <c r="M763" s="750"/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 t="e">
        <f>IF(ISNA(VLOOKUP(F763,NXT!$C$18:$C$347,1,0)),x,"")</f>
        <v>#NAME?</v>
      </c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 t="str">
        <f t="shared" si="25"/>
        <v/>
      </c>
      <c r="C764" s="37"/>
      <c r="D764" s="205"/>
      <c r="E764" s="195"/>
      <c r="F764" s="203"/>
      <c r="G764" s="624"/>
      <c r="H764" s="7"/>
      <c r="I764" s="277"/>
      <c r="J764" s="277"/>
      <c r="K764" s="749"/>
      <c r="L764" s="938"/>
      <c r="M764" s="750"/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 t="e">
        <f>IF(ISNA(VLOOKUP(F764,NXT!$C$18:$C$347,1,0)),x,"")</f>
        <v>#NAME?</v>
      </c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 t="str">
        <f t="shared" si="25"/>
        <v/>
      </c>
      <c r="C765" s="37"/>
      <c r="D765" s="205"/>
      <c r="E765" s="195"/>
      <c r="F765" s="203"/>
      <c r="G765" s="203"/>
      <c r="H765" s="7"/>
      <c r="I765" s="277"/>
      <c r="J765" s="277"/>
      <c r="K765" s="749"/>
      <c r="L765" s="938"/>
      <c r="M765" s="750"/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 t="e">
        <f>IF(ISNA(VLOOKUP(F765,NXT!$C$18:$C$347,1,0)),x,"")</f>
        <v>#NAME?</v>
      </c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 t="str">
        <f t="shared" si="25"/>
        <v/>
      </c>
      <c r="C766" s="37"/>
      <c r="D766" s="205"/>
      <c r="E766" s="195"/>
      <c r="F766" s="203"/>
      <c r="G766" s="624"/>
      <c r="H766" s="7"/>
      <c r="I766" s="277"/>
      <c r="J766" s="277"/>
      <c r="K766" s="749"/>
      <c r="L766" s="938"/>
      <c r="M766" s="750"/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 t="str">
        <f t="shared" si="25"/>
        <v/>
      </c>
      <c r="C767" s="37"/>
      <c r="D767" s="205"/>
      <c r="E767" s="195"/>
      <c r="F767" s="203"/>
      <c r="G767" s="203"/>
      <c r="H767" s="7"/>
      <c r="I767" s="277"/>
      <c r="J767" s="277"/>
      <c r="K767" s="749"/>
      <c r="L767" s="938"/>
      <c r="M767" s="750"/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 t="e">
        <f>IF(ISNA(VLOOKUP(F767,NXT!$C$18:$C$347,1,0)),x,"")</f>
        <v>#NAME?</v>
      </c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 t="str">
        <f t="shared" si="25"/>
        <v/>
      </c>
      <c r="C768" s="37"/>
      <c r="D768" s="205"/>
      <c r="E768" s="195"/>
      <c r="F768" s="203"/>
      <c r="G768" s="624"/>
      <c r="H768" s="7"/>
      <c r="I768" s="277"/>
      <c r="J768" s="277"/>
      <c r="K768" s="749"/>
      <c r="L768" s="938"/>
      <c r="M768" s="750"/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 t="e">
        <f>IF(ISNA(VLOOKUP(F768,NXT!$C$18:$C$347,1,0)),x,"")</f>
        <v>#NAME?</v>
      </c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 t="str">
        <f t="shared" si="25"/>
        <v/>
      </c>
      <c r="C769" s="37"/>
      <c r="D769" s="205"/>
      <c r="E769" s="195"/>
      <c r="F769" s="203"/>
      <c r="G769" s="203"/>
      <c r="H769" s="7"/>
      <c r="I769" s="277"/>
      <c r="J769" s="277"/>
      <c r="K769" s="749"/>
      <c r="L769" s="938"/>
      <c r="M769" s="750"/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 t="e">
        <f>IF(ISNA(VLOOKUP(F769,NXT!$C$18:$C$347,1,0)),x,"")</f>
        <v>#NAME?</v>
      </c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 t="str">
        <f t="shared" si="25"/>
        <v/>
      </c>
      <c r="C770" s="37"/>
      <c r="D770" s="205"/>
      <c r="E770" s="195"/>
      <c r="F770" s="203"/>
      <c r="G770" s="624"/>
      <c r="H770" s="7"/>
      <c r="I770" s="277"/>
      <c r="J770" s="277"/>
      <c r="K770" s="749"/>
      <c r="L770" s="938"/>
      <c r="M770" s="750"/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 t="str">
        <f t="shared" si="25"/>
        <v/>
      </c>
      <c r="C771" s="37"/>
      <c r="D771" s="195"/>
      <c r="E771" s="195"/>
      <c r="F771" s="203"/>
      <c r="G771" s="203"/>
      <c r="H771" s="207"/>
      <c r="I771" s="277"/>
      <c r="J771" s="277"/>
      <c r="K771" s="749"/>
      <c r="L771" s="938"/>
      <c r="M771" s="938"/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/>
      </c>
      <c r="R771" s="39" t="str">
        <f>IF(ISERROR(FIND('112'!$M$9,G771,1)),"",IF((AND(FIND('112'!$M$9,G771,1)&gt;=1,$B771&gt;='112'!$N$8,$B771&lt;='112'!$O$8,OR($L771='112'!$I$6,$M771='112'!$I$6))),"x",""))</f>
        <v/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 t="str">
        <f t="shared" si="25"/>
        <v/>
      </c>
      <c r="C772" s="37"/>
      <c r="D772" s="195"/>
      <c r="E772" s="195"/>
      <c r="F772" s="203"/>
      <c r="G772" s="624"/>
      <c r="H772" s="207"/>
      <c r="I772" s="277"/>
      <c r="J772" s="277"/>
      <c r="K772" s="749"/>
      <c r="L772" s="938"/>
      <c r="M772" s="938"/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/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 t="str">
        <f t="shared" ref="B773:B804" si="26">IF(C773&lt;&gt;"",MONTH(C773),"")</f>
        <v/>
      </c>
      <c r="C773" s="37"/>
      <c r="D773" s="195"/>
      <c r="E773" s="195"/>
      <c r="F773" s="203"/>
      <c r="G773" s="203"/>
      <c r="H773" s="207"/>
      <c r="I773" s="277"/>
      <c r="J773" s="277"/>
      <c r="K773" s="749"/>
      <c r="L773" s="938"/>
      <c r="M773" s="938"/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/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 t="str">
        <f t="shared" si="26"/>
        <v/>
      </c>
      <c r="C774" s="37"/>
      <c r="D774" s="195"/>
      <c r="E774" s="195"/>
      <c r="F774" s="203"/>
      <c r="G774" s="203"/>
      <c r="H774" s="207"/>
      <c r="I774" s="277"/>
      <c r="J774" s="277"/>
      <c r="K774" s="749"/>
      <c r="L774" s="938"/>
      <c r="M774" s="938"/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/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 t="str">
        <f t="shared" si="26"/>
        <v/>
      </c>
      <c r="C775" s="37"/>
      <c r="D775" s="195"/>
      <c r="E775" s="195"/>
      <c r="F775" s="203"/>
      <c r="G775" s="203"/>
      <c r="H775" s="207"/>
      <c r="I775" s="277"/>
      <c r="J775" s="277"/>
      <c r="K775" s="749"/>
      <c r="L775" s="938"/>
      <c r="M775" s="938"/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/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 t="str">
        <f t="shared" si="26"/>
        <v/>
      </c>
      <c r="C776" s="37"/>
      <c r="D776" s="195"/>
      <c r="E776" s="195"/>
      <c r="F776" s="203"/>
      <c r="G776" s="624"/>
      <c r="H776" s="207"/>
      <c r="I776" s="277"/>
      <c r="J776" s="277"/>
      <c r="K776" s="749"/>
      <c r="L776" s="938"/>
      <c r="M776" s="938"/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/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 t="str">
        <f t="shared" si="26"/>
        <v/>
      </c>
      <c r="C777" s="37"/>
      <c r="D777" s="195"/>
      <c r="E777" s="195"/>
      <c r="F777" s="203"/>
      <c r="G777" s="203"/>
      <c r="H777" s="207"/>
      <c r="I777" s="277"/>
      <c r="J777" s="277"/>
      <c r="K777" s="749"/>
      <c r="L777" s="750"/>
      <c r="M777" s="937"/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/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 t="str">
        <f t="shared" si="26"/>
        <v/>
      </c>
      <c r="C778" s="37"/>
      <c r="D778" s="195"/>
      <c r="E778" s="195"/>
      <c r="F778" s="203"/>
      <c r="G778" s="624"/>
      <c r="H778" s="207"/>
      <c r="I778" s="277"/>
      <c r="J778" s="277"/>
      <c r="K778" s="749"/>
      <c r="L778" s="938"/>
      <c r="M778" s="938"/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/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 t="str">
        <f t="shared" si="26"/>
        <v/>
      </c>
      <c r="C779" s="37"/>
      <c r="D779" s="195"/>
      <c r="E779" s="195"/>
      <c r="F779" s="203"/>
      <c r="G779" s="203"/>
      <c r="H779" s="207"/>
      <c r="I779" s="277"/>
      <c r="J779" s="277"/>
      <c r="K779" s="749"/>
      <c r="L779" s="938"/>
      <c r="M779" s="938"/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/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 t="str">
        <f t="shared" si="26"/>
        <v/>
      </c>
      <c r="C780" s="37"/>
      <c r="D780" s="195"/>
      <c r="E780" s="195"/>
      <c r="F780" s="203"/>
      <c r="G780" s="624"/>
      <c r="H780" s="207"/>
      <c r="I780" s="277"/>
      <c r="J780" s="277"/>
      <c r="K780" s="749"/>
      <c r="L780" s="938"/>
      <c r="M780" s="938"/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/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 t="str">
        <f t="shared" si="26"/>
        <v/>
      </c>
      <c r="C781" s="37"/>
      <c r="D781" s="195"/>
      <c r="E781" s="195"/>
      <c r="F781" s="203"/>
      <c r="G781" s="203"/>
      <c r="H781" s="207"/>
      <c r="I781" s="277"/>
      <c r="J781" s="277"/>
      <c r="K781" s="749"/>
      <c r="L781" s="938"/>
      <c r="M781" s="938"/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/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 t="str">
        <f t="shared" si="26"/>
        <v/>
      </c>
      <c r="C782" s="37"/>
      <c r="D782" s="195"/>
      <c r="E782" s="195"/>
      <c r="F782" s="203"/>
      <c r="G782" s="624"/>
      <c r="H782" s="45"/>
      <c r="I782" s="277"/>
      <c r="J782" s="277"/>
      <c r="K782" s="749"/>
      <c r="L782" s="938"/>
      <c r="M782" s="938"/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/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 t="str">
        <f t="shared" si="26"/>
        <v/>
      </c>
      <c r="C783" s="37"/>
      <c r="D783" s="195"/>
      <c r="E783" s="195"/>
      <c r="F783" s="203"/>
      <c r="G783" s="203"/>
      <c r="H783" s="207"/>
      <c r="I783" s="277"/>
      <c r="J783" s="277"/>
      <c r="K783" s="749"/>
      <c r="L783" s="938"/>
      <c r="M783" s="938"/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/>
      </c>
      <c r="R783" s="39" t="str">
        <f>IF(ISERROR(FIND('112'!$M$9,G783,1)),"",IF((AND(FIND('112'!$M$9,G783,1)&gt;=1,$B783&gt;='112'!$N$8,$B783&lt;='112'!$O$8,OR($L783='112'!$I$6,$M783='112'!$I$6))),"x",""))</f>
        <v/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 t="str">
        <f t="shared" si="26"/>
        <v/>
      </c>
      <c r="C784" s="37"/>
      <c r="D784" s="195"/>
      <c r="E784" s="195"/>
      <c r="F784" s="203"/>
      <c r="G784" s="624"/>
      <c r="H784" s="207"/>
      <c r="I784" s="277"/>
      <c r="J784" s="277"/>
      <c r="K784" s="749"/>
      <c r="L784" s="938"/>
      <c r="M784" s="938"/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/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 t="str">
        <f t="shared" si="26"/>
        <v/>
      </c>
      <c r="C785" s="37"/>
      <c r="D785" s="195"/>
      <c r="E785" s="195"/>
      <c r="F785" s="203"/>
      <c r="G785" s="203"/>
      <c r="H785" s="207"/>
      <c r="I785" s="277"/>
      <c r="J785" s="277"/>
      <c r="K785" s="749"/>
      <c r="L785" s="938"/>
      <c r="M785" s="938"/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/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 t="str">
        <f t="shared" si="26"/>
        <v/>
      </c>
      <c r="C786" s="37"/>
      <c r="D786" s="195"/>
      <c r="E786" s="195"/>
      <c r="F786" s="203"/>
      <c r="G786" s="624"/>
      <c r="H786" s="207"/>
      <c r="I786" s="277"/>
      <c r="J786" s="277"/>
      <c r="K786" s="749"/>
      <c r="L786" s="938"/>
      <c r="M786" s="938"/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/>
      </c>
      <c r="R786" s="39" t="str">
        <f>IF(ISERROR(FIND('112'!$M$9,G786,1)),"",IF((AND(FIND('112'!$M$9,G786,1)&gt;=1,$B786&gt;='112'!$N$8,$B786&lt;='112'!$O$8,OR($L786='112'!$I$6,$M786='112'!$I$6))),"x",""))</f>
        <v/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 t="str">
        <f t="shared" si="26"/>
        <v/>
      </c>
      <c r="C787" s="37"/>
      <c r="D787" s="195"/>
      <c r="E787" s="195"/>
      <c r="F787" s="203"/>
      <c r="G787" s="203"/>
      <c r="H787" s="207"/>
      <c r="I787" s="277"/>
      <c r="J787" s="277"/>
      <c r="K787" s="749"/>
      <c r="L787" s="938"/>
      <c r="M787" s="938"/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/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 t="str">
        <f t="shared" si="26"/>
        <v/>
      </c>
      <c r="C788" s="37"/>
      <c r="D788" s="195"/>
      <c r="E788" s="195"/>
      <c r="F788" s="203"/>
      <c r="G788" s="203"/>
      <c r="H788" s="207"/>
      <c r="I788" s="277"/>
      <c r="J788" s="277"/>
      <c r="K788" s="749"/>
      <c r="L788" s="938"/>
      <c r="M788" s="938"/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/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 t="str">
        <f t="shared" si="26"/>
        <v/>
      </c>
      <c r="C789" s="37"/>
      <c r="D789" s="195"/>
      <c r="E789" s="195"/>
      <c r="F789" s="203"/>
      <c r="G789" s="203"/>
      <c r="H789" s="207"/>
      <c r="I789" s="277"/>
      <c r="J789" s="277"/>
      <c r="K789" s="749"/>
      <c r="L789" s="938"/>
      <c r="M789" s="938"/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/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 t="str">
        <f t="shared" si="26"/>
        <v/>
      </c>
      <c r="C790" s="37"/>
      <c r="D790" s="195"/>
      <c r="E790" s="195"/>
      <c r="F790" s="203"/>
      <c r="G790" s="624"/>
      <c r="H790" s="207"/>
      <c r="I790" s="277"/>
      <c r="J790" s="277"/>
      <c r="K790" s="749"/>
      <c r="L790" s="938"/>
      <c r="M790" s="938"/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/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 t="str">
        <f t="shared" si="26"/>
        <v/>
      </c>
      <c r="C791" s="37"/>
      <c r="D791" s="195"/>
      <c r="E791" s="195"/>
      <c r="F791" s="203"/>
      <c r="G791" s="203"/>
      <c r="H791" s="207"/>
      <c r="I791" s="277"/>
      <c r="J791" s="277"/>
      <c r="K791" s="749"/>
      <c r="L791" s="750"/>
      <c r="M791" s="937"/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/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 t="str">
        <f t="shared" si="26"/>
        <v/>
      </c>
      <c r="C792" s="37"/>
      <c r="D792" s="205"/>
      <c r="E792" s="195"/>
      <c r="F792" s="203"/>
      <c r="G792" s="624"/>
      <c r="H792" s="7"/>
      <c r="I792" s="277"/>
      <c r="J792" s="277"/>
      <c r="K792" s="749"/>
      <c r="L792" s="938"/>
      <c r="M792" s="750"/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 t="e">
        <f>IF(ISNA(VLOOKUP(F792,NXT!$C$18:$C$347,1,0)),x,"")</f>
        <v>#NAME?</v>
      </c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 t="str">
        <f t="shared" si="26"/>
        <v/>
      </c>
      <c r="C793" s="37"/>
      <c r="D793" s="205"/>
      <c r="E793" s="195"/>
      <c r="F793" s="203"/>
      <c r="G793" s="203"/>
      <c r="H793" s="7"/>
      <c r="I793" s="277"/>
      <c r="J793" s="277"/>
      <c r="K793" s="749"/>
      <c r="L793" s="938"/>
      <c r="M793" s="750"/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 t="str">
        <f t="shared" si="26"/>
        <v/>
      </c>
      <c r="C794" s="37"/>
      <c r="D794" s="195"/>
      <c r="E794" s="195"/>
      <c r="F794" s="203"/>
      <c r="G794" s="624"/>
      <c r="H794" s="207"/>
      <c r="I794" s="277"/>
      <c r="J794" s="277"/>
      <c r="K794" s="749"/>
      <c r="L794" s="938"/>
      <c r="M794" s="938"/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/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 t="str">
        <f t="shared" si="26"/>
        <v/>
      </c>
      <c r="C795" s="37"/>
      <c r="D795" s="205"/>
      <c r="E795" s="195"/>
      <c r="F795" s="203"/>
      <c r="G795" s="203"/>
      <c r="H795" s="7"/>
      <c r="I795" s="277"/>
      <c r="J795" s="277"/>
      <c r="K795" s="749"/>
      <c r="L795" s="938"/>
      <c r="M795" s="750"/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 t="e">
        <f>IF(ISNA(VLOOKUP(F795,NXT!$C$18:$C$347,1,0)),x,"")</f>
        <v>#NAME?</v>
      </c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 t="str">
        <f t="shared" si="26"/>
        <v/>
      </c>
      <c r="C796" s="37"/>
      <c r="D796" s="205"/>
      <c r="E796" s="195"/>
      <c r="F796" s="203"/>
      <c r="G796" s="624"/>
      <c r="H796" s="7"/>
      <c r="I796" s="277"/>
      <c r="J796" s="277"/>
      <c r="K796" s="749"/>
      <c r="L796" s="938"/>
      <c r="M796" s="750"/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 t="str">
        <f t="shared" si="26"/>
        <v/>
      </c>
      <c r="C797" s="37"/>
      <c r="D797" s="195"/>
      <c r="E797" s="195"/>
      <c r="F797" s="203"/>
      <c r="G797" s="203"/>
      <c r="H797" s="207"/>
      <c r="I797" s="277"/>
      <c r="J797" s="277"/>
      <c r="K797" s="749"/>
      <c r="L797" s="938"/>
      <c r="M797" s="938"/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/>
      </c>
      <c r="R797" s="39" t="str">
        <f>IF(ISERROR(FIND('112'!$M$9,G797,1)),"",IF((AND(FIND('112'!$M$9,G797,1)&gt;=1,$B797&gt;='112'!$N$8,$B797&lt;='112'!$O$8,OR($L797='112'!$I$6,$M797='112'!$I$6))),"x",""))</f>
        <v/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 t="str">
        <f t="shared" si="26"/>
        <v/>
      </c>
      <c r="C798" s="37"/>
      <c r="D798" s="195"/>
      <c r="E798" s="195"/>
      <c r="F798" s="203"/>
      <c r="G798" s="624"/>
      <c r="H798" s="207"/>
      <c r="I798" s="277"/>
      <c r="J798" s="277"/>
      <c r="K798" s="749"/>
      <c r="L798" s="938"/>
      <c r="M798" s="938"/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/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 t="str">
        <f t="shared" si="26"/>
        <v/>
      </c>
      <c r="C799" s="37"/>
      <c r="D799" s="195"/>
      <c r="E799" s="195"/>
      <c r="F799" s="203"/>
      <c r="G799" s="203"/>
      <c r="H799" s="207"/>
      <c r="I799" s="277"/>
      <c r="J799" s="277"/>
      <c r="K799" s="749"/>
      <c r="L799" s="938"/>
      <c r="M799" s="938"/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/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 t="str">
        <f t="shared" si="26"/>
        <v/>
      </c>
      <c r="C800" s="37"/>
      <c r="D800" s="195"/>
      <c r="E800" s="195"/>
      <c r="F800" s="203"/>
      <c r="G800" s="624"/>
      <c r="H800" s="207"/>
      <c r="I800" s="277"/>
      <c r="J800" s="277"/>
      <c r="K800" s="749"/>
      <c r="L800" s="938"/>
      <c r="M800" s="938"/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/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/>
      </c>
      <c r="B801" s="36" t="str">
        <f t="shared" si="26"/>
        <v/>
      </c>
      <c r="C801" s="37"/>
      <c r="D801" s="195"/>
      <c r="E801" s="195"/>
      <c r="F801" s="203"/>
      <c r="G801" s="203"/>
      <c r="H801" s="207"/>
      <c r="I801" s="277"/>
      <c r="J801" s="277"/>
      <c r="K801" s="749"/>
      <c r="L801" s="938"/>
      <c r="M801" s="938"/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/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 t="str">
        <f t="shared" si="26"/>
        <v/>
      </c>
      <c r="C802" s="37"/>
      <c r="D802" s="205"/>
      <c r="E802" s="205"/>
      <c r="F802" s="206"/>
      <c r="G802" s="884"/>
      <c r="H802" s="45"/>
      <c r="I802" s="277"/>
      <c r="J802" s="939"/>
      <c r="K802" s="38"/>
      <c r="L802" s="208"/>
      <c r="M802" s="208"/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 t="str">
        <f t="shared" si="26"/>
        <v/>
      </c>
      <c r="C803" s="37"/>
      <c r="D803" s="37"/>
      <c r="E803" s="205"/>
      <c r="F803" s="40"/>
      <c r="G803" s="40"/>
      <c r="H803" s="45"/>
      <c r="I803" s="277"/>
      <c r="J803" s="277"/>
      <c r="K803" s="38"/>
      <c r="L803" s="39"/>
      <c r="M803" s="39"/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 t="str">
        <f t="shared" si="26"/>
        <v/>
      </c>
      <c r="C804" s="37"/>
      <c r="D804" s="37"/>
      <c r="E804" s="205"/>
      <c r="F804" s="40"/>
      <c r="G804" s="40"/>
      <c r="H804" s="45"/>
      <c r="I804" s="277"/>
      <c r="J804" s="277"/>
      <c r="K804" s="38"/>
      <c r="L804" s="39"/>
      <c r="M804" s="39"/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 t="str">
        <f t="shared" ref="B805:B816" si="27">IF(C805&lt;&gt;"",MONTH(C805),"")</f>
        <v/>
      </c>
      <c r="C805" s="37"/>
      <c r="D805" s="205"/>
      <c r="E805" s="205"/>
      <c r="F805" s="40"/>
      <c r="G805" s="40"/>
      <c r="H805" s="7"/>
      <c r="I805" s="277"/>
      <c r="J805" s="277"/>
      <c r="K805" s="38"/>
      <c r="L805" s="39"/>
      <c r="M805" s="750"/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  <c r="AC805" s="226" t="e">
        <f>IF(ISNA(VLOOKUP(F805,NXT!$C$18:$C$347,1,0)),x,"")</f>
        <v>#NAME?</v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 t="str">
        <f t="shared" si="27"/>
        <v/>
      </c>
      <c r="C806" s="37"/>
      <c r="D806" s="205"/>
      <c r="E806" s="205"/>
      <c r="F806" s="40"/>
      <c r="G806" s="40"/>
      <c r="H806" s="7"/>
      <c r="I806" s="277"/>
      <c r="J806" s="277"/>
      <c r="K806" s="38"/>
      <c r="L806" s="39"/>
      <c r="M806" s="750"/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 t="str">
        <f t="shared" si="27"/>
        <v/>
      </c>
      <c r="C807" s="37"/>
      <c r="D807" s="37"/>
      <c r="E807" s="37"/>
      <c r="F807" s="40"/>
      <c r="G807" s="40"/>
      <c r="H807" s="7"/>
      <c r="I807" s="277"/>
      <c r="J807" s="277"/>
      <c r="K807" s="38"/>
      <c r="L807" s="39"/>
      <c r="M807" s="39"/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/>
      </c>
      <c r="B808" s="36" t="str">
        <f t="shared" si="27"/>
        <v/>
      </c>
      <c r="C808" s="37"/>
      <c r="D808" s="37"/>
      <c r="E808" s="37"/>
      <c r="F808" s="40"/>
      <c r="G808" s="627"/>
      <c r="H808" s="45"/>
      <c r="I808" s="277"/>
      <c r="J808" s="277"/>
      <c r="K808" s="38"/>
      <c r="L808" s="39"/>
      <c r="M808" s="39"/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/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 t="str">
        <f t="shared" si="27"/>
        <v/>
      </c>
      <c r="C809" s="37"/>
      <c r="D809" s="37"/>
      <c r="E809" s="37"/>
      <c r="F809" s="40"/>
      <c r="G809" s="627"/>
      <c r="H809" s="45"/>
      <c r="I809" s="277"/>
      <c r="J809" s="277"/>
      <c r="K809" s="38"/>
      <c r="L809" s="39"/>
      <c r="M809" s="39"/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 t="str">
        <f t="shared" si="27"/>
        <v/>
      </c>
      <c r="C810" s="37"/>
      <c r="D810" s="37"/>
      <c r="E810" s="37"/>
      <c r="F810" s="40"/>
      <c r="G810" s="627"/>
      <c r="H810" s="45"/>
      <c r="I810" s="277"/>
      <c r="J810" s="277"/>
      <c r="K810" s="38"/>
      <c r="L810" s="39"/>
      <c r="M810" s="39"/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 t="str">
        <f t="shared" si="27"/>
        <v/>
      </c>
      <c r="C811" s="37"/>
      <c r="D811" s="37"/>
      <c r="E811" s="37"/>
      <c r="F811" s="40"/>
      <c r="G811" s="627"/>
      <c r="H811" s="45"/>
      <c r="I811" s="277"/>
      <c r="J811" s="277"/>
      <c r="K811" s="38"/>
      <c r="L811" s="39"/>
      <c r="M811" s="39"/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 t="str">
        <f t="shared" si="27"/>
        <v/>
      </c>
      <c r="C812" s="37"/>
      <c r="D812" s="37"/>
      <c r="E812" s="37"/>
      <c r="F812" s="40"/>
      <c r="G812" s="627"/>
      <c r="H812" s="45"/>
      <c r="I812" s="277"/>
      <c r="J812" s="277"/>
      <c r="K812" s="38"/>
      <c r="L812" s="39"/>
      <c r="M812" s="39"/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 t="str">
        <f t="shared" si="27"/>
        <v/>
      </c>
      <c r="C813" s="37"/>
      <c r="D813" s="37"/>
      <c r="E813" s="37"/>
      <c r="F813" s="40"/>
      <c r="G813" s="627"/>
      <c r="H813" s="45"/>
      <c r="I813" s="277"/>
      <c r="J813" s="277"/>
      <c r="K813" s="38"/>
      <c r="L813" s="39"/>
      <c r="M813" s="39"/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 t="str">
        <f t="shared" si="27"/>
        <v/>
      </c>
      <c r="C814" s="37"/>
      <c r="D814" s="37"/>
      <c r="E814" s="37"/>
      <c r="F814" s="40"/>
      <c r="G814" s="627"/>
      <c r="H814" s="45"/>
      <c r="I814" s="277"/>
      <c r="J814" s="277"/>
      <c r="K814" s="38"/>
      <c r="L814" s="39"/>
      <c r="M814" s="39"/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/>
      </c>
      <c r="B815" s="36" t="str">
        <f t="shared" si="27"/>
        <v/>
      </c>
      <c r="C815" s="37"/>
      <c r="D815" s="37"/>
      <c r="E815" s="37"/>
      <c r="F815" s="40"/>
      <c r="G815" s="40"/>
      <c r="H815" s="45"/>
      <c r="I815" s="277"/>
      <c r="J815" s="277"/>
      <c r="K815" s="38"/>
      <c r="L815" s="39"/>
      <c r="M815" s="39"/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/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/>
      </c>
      <c r="B816" s="36" t="str">
        <f t="shared" si="27"/>
        <v/>
      </c>
      <c r="C816" s="37"/>
      <c r="D816" s="37"/>
      <c r="E816" s="37"/>
      <c r="F816" s="40"/>
      <c r="G816" s="627"/>
      <c r="H816" s="45"/>
      <c r="I816" s="277"/>
      <c r="J816" s="277"/>
      <c r="K816" s="38"/>
      <c r="L816" s="39"/>
      <c r="M816" s="39"/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/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/>
      </c>
      <c r="B817" s="36" t="str">
        <f t="shared" ref="B817:B871" si="28">IF(C817&lt;&gt;"",MONTH(C817),"")</f>
        <v/>
      </c>
      <c r="C817" s="37"/>
      <c r="D817" s="37"/>
      <c r="E817" s="37"/>
      <c r="F817" s="40"/>
      <c r="G817" s="627"/>
      <c r="H817" s="45"/>
      <c r="I817" s="277"/>
      <c r="J817" s="277"/>
      <c r="K817" s="38"/>
      <c r="L817" s="39"/>
      <c r="M817" s="39"/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/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 t="str">
        <f t="shared" si="28"/>
        <v/>
      </c>
      <c r="C818" s="37"/>
      <c r="D818" s="205"/>
      <c r="E818" s="37"/>
      <c r="F818" s="40"/>
      <c r="G818" s="627"/>
      <c r="H818" s="7"/>
      <c r="I818" s="277"/>
      <c r="J818" s="277"/>
      <c r="K818" s="38"/>
      <c r="L818" s="39"/>
      <c r="M818" s="750"/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  <c r="AC818" s="226" t="e">
        <f>IF(ISNA(VLOOKUP(F818,NXT!$C$18:$C$347,1,0)),x,"")</f>
        <v>#NAME?</v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 t="str">
        <f t="shared" si="28"/>
        <v/>
      </c>
      <c r="C819" s="37"/>
      <c r="D819" s="205"/>
      <c r="E819" s="37"/>
      <c r="F819" s="40"/>
      <c r="G819" s="627"/>
      <c r="H819" s="7"/>
      <c r="I819" s="277"/>
      <c r="J819" s="277"/>
      <c r="K819" s="38"/>
      <c r="L819" s="39"/>
      <c r="M819" s="750"/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  <c r="AC819" s="226" t="e">
        <f>IF(ISNA(VLOOKUP(F819,NXT!$C$18:$C$347,1,0)),x,"")</f>
        <v>#NAME?</v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 t="str">
        <f t="shared" si="28"/>
        <v/>
      </c>
      <c r="C820" s="37"/>
      <c r="D820" s="205"/>
      <c r="E820" s="37"/>
      <c r="F820" s="40"/>
      <c r="G820" s="627"/>
      <c r="H820" s="7"/>
      <c r="I820" s="277"/>
      <c r="J820" s="277"/>
      <c r="K820" s="38"/>
      <c r="L820" s="39"/>
      <c r="M820" s="750"/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27"/>
      <c r="H821" s="45"/>
      <c r="I821" s="277"/>
      <c r="J821" s="277"/>
      <c r="K821" s="38"/>
      <c r="L821" s="39"/>
      <c r="M821" s="39"/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/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 t="str">
        <f t="shared" si="28"/>
        <v/>
      </c>
      <c r="C822" s="37"/>
      <c r="D822" s="37"/>
      <c r="E822" s="37"/>
      <c r="F822" s="40"/>
      <c r="G822" s="627"/>
      <c r="H822" s="207"/>
      <c r="I822" s="277"/>
      <c r="J822" s="277"/>
      <c r="K822" s="38"/>
      <c r="L822" s="39"/>
      <c r="M822" s="39"/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27"/>
      <c r="H823" s="207"/>
      <c r="I823" s="277"/>
      <c r="J823" s="277"/>
      <c r="K823" s="38"/>
      <c r="L823" s="39"/>
      <c r="M823" s="39"/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 t="str">
        <f t="shared" si="28"/>
        <v/>
      </c>
      <c r="C824" s="37"/>
      <c r="D824" s="37"/>
      <c r="E824" s="37"/>
      <c r="F824" s="40"/>
      <c r="G824" s="627"/>
      <c r="H824" s="45"/>
      <c r="I824" s="277"/>
      <c r="J824" s="277"/>
      <c r="K824" s="38"/>
      <c r="L824" s="208"/>
      <c r="M824" s="39"/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 t="str">
        <f t="shared" ref="B825:B833" si="29">IF(C825&lt;&gt;"",MONTH(C825),"")</f>
        <v/>
      </c>
      <c r="C825" s="37"/>
      <c r="D825" s="205"/>
      <c r="E825" s="37"/>
      <c r="F825" s="40"/>
      <c r="G825" s="627"/>
      <c r="H825" s="7"/>
      <c r="I825" s="277"/>
      <c r="J825" s="277"/>
      <c r="K825" s="38"/>
      <c r="L825" s="39"/>
      <c r="M825" s="39"/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 t="str">
        <f t="shared" si="29"/>
        <v/>
      </c>
      <c r="C826" s="37"/>
      <c r="D826" s="205"/>
      <c r="E826" s="37"/>
      <c r="F826" s="40"/>
      <c r="G826" s="627"/>
      <c r="H826" s="7"/>
      <c r="I826" s="277"/>
      <c r="J826" s="277"/>
      <c r="K826" s="38"/>
      <c r="L826" s="39"/>
      <c r="M826" s="39"/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 t="str">
        <f t="shared" si="29"/>
        <v/>
      </c>
      <c r="C827" s="37"/>
      <c r="D827" s="205"/>
      <c r="E827" s="37"/>
      <c r="F827" s="40"/>
      <c r="G827" s="627"/>
      <c r="H827" s="7"/>
      <c r="I827" s="277"/>
      <c r="J827" s="277"/>
      <c r="K827" s="38"/>
      <c r="L827" s="39"/>
      <c r="M827" s="39"/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 t="str">
        <f t="shared" si="29"/>
        <v/>
      </c>
      <c r="C828" s="37"/>
      <c r="D828" s="205"/>
      <c r="E828" s="37"/>
      <c r="F828" s="331"/>
      <c r="G828" s="627"/>
      <c r="H828" s="7"/>
      <c r="I828" s="277"/>
      <c r="J828" s="277"/>
      <c r="K828" s="38"/>
      <c r="L828" s="39"/>
      <c r="M828" s="750"/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  <c r="AC828" s="226" t="e">
        <f>IF(ISNA(VLOOKUP(F828,NXT!$C$18:$C$347,1,0)),x,"")</f>
        <v>#NAME?</v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 t="str">
        <f t="shared" si="29"/>
        <v/>
      </c>
      <c r="C829" s="37"/>
      <c r="D829" s="205"/>
      <c r="E829" s="37"/>
      <c r="F829" s="331"/>
      <c r="G829" s="627"/>
      <c r="H829" s="7"/>
      <c r="I829" s="277"/>
      <c r="J829" s="277"/>
      <c r="K829" s="38"/>
      <c r="L829" s="39"/>
      <c r="M829" s="750"/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  <c r="AC829" s="226" t="e">
        <f>IF(ISNA(VLOOKUP(F829,NXT!$C$18:$C$347,1,0)),x,"")</f>
        <v>#NAME?</v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 t="str">
        <f t="shared" si="29"/>
        <v/>
      </c>
      <c r="C830" s="37"/>
      <c r="D830" s="205"/>
      <c r="E830" s="37"/>
      <c r="F830" s="331"/>
      <c r="G830" s="627"/>
      <c r="H830" s="7"/>
      <c r="I830" s="277"/>
      <c r="J830" s="277"/>
      <c r="K830" s="38"/>
      <c r="L830" s="39"/>
      <c r="M830" s="750"/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/>
      </c>
      <c r="B831" s="36" t="str">
        <f t="shared" si="29"/>
        <v/>
      </c>
      <c r="C831" s="37"/>
      <c r="D831" s="205"/>
      <c r="E831" s="37"/>
      <c r="F831" s="331"/>
      <c r="G831" s="627"/>
      <c r="H831" s="7"/>
      <c r="I831" s="277"/>
      <c r="J831" s="277"/>
      <c r="K831" s="38"/>
      <c r="L831" s="39"/>
      <c r="M831" s="39"/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/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/>
      </c>
      <c r="B832" s="36" t="str">
        <f t="shared" si="29"/>
        <v/>
      </c>
      <c r="C832" s="37"/>
      <c r="D832" s="205"/>
      <c r="E832" s="37"/>
      <c r="F832" s="331"/>
      <c r="G832" s="627"/>
      <c r="H832" s="7"/>
      <c r="I832" s="277"/>
      <c r="J832" s="277"/>
      <c r="K832" s="38"/>
      <c r="L832" s="39"/>
      <c r="M832" s="39"/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/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 t="str">
        <f t="shared" si="29"/>
        <v/>
      </c>
      <c r="C833" s="37"/>
      <c r="D833" s="205"/>
      <c r="E833" s="37"/>
      <c r="F833" s="331"/>
      <c r="G833" s="627"/>
      <c r="H833" s="7"/>
      <c r="I833" s="277"/>
      <c r="J833" s="277"/>
      <c r="K833" s="38"/>
      <c r="L833" s="39"/>
      <c r="M833" s="750"/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  <c r="AC833" s="226" t="e">
        <f>IF(ISNA(VLOOKUP(F833,NXT!$C$18:$C$347,1,0)),x,"")</f>
        <v>#NAME?</v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 t="str">
        <f t="shared" si="28"/>
        <v/>
      </c>
      <c r="C834" s="37"/>
      <c r="D834" s="205"/>
      <c r="E834" s="37"/>
      <c r="F834" s="40"/>
      <c r="G834" s="627"/>
      <c r="H834" s="7"/>
      <c r="I834" s="277"/>
      <c r="J834" s="277"/>
      <c r="K834" s="38"/>
      <c r="L834" s="39"/>
      <c r="M834" s="750"/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  <c r="AC834" s="226" t="e">
        <f>IF(ISNA(VLOOKUP(F834,NXT!$C$18:$C$347,1,0)),x,"")</f>
        <v>#NAME?</v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205"/>
      <c r="E835" s="37"/>
      <c r="F835" s="40"/>
      <c r="G835" s="627"/>
      <c r="H835" s="7"/>
      <c r="I835" s="277"/>
      <c r="J835" s="277"/>
      <c r="K835" s="38"/>
      <c r="L835" s="39"/>
      <c r="M835" s="750"/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  <c r="AC835" s="226" t="e">
        <f>IF(ISNA(VLOOKUP(F835,NXT!$C$18:$C$347,1,0)),x,"")</f>
        <v>#NAME?</v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 t="str">
        <f t="shared" si="28"/>
        <v/>
      </c>
      <c r="C836" s="37"/>
      <c r="D836" s="205"/>
      <c r="E836" s="37"/>
      <c r="F836" s="40"/>
      <c r="G836" s="627"/>
      <c r="H836" s="7"/>
      <c r="I836" s="277"/>
      <c r="J836" s="277"/>
      <c r="K836" s="38"/>
      <c r="L836" s="39"/>
      <c r="M836" s="750"/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 t="str">
        <f t="shared" si="28"/>
        <v/>
      </c>
      <c r="C837" s="37"/>
      <c r="D837" s="37"/>
      <c r="E837" s="37"/>
      <c r="F837" s="40"/>
      <c r="G837" s="627"/>
      <c r="H837" s="45"/>
      <c r="I837" s="277"/>
      <c r="J837" s="277"/>
      <c r="K837" s="38"/>
      <c r="L837" s="39"/>
      <c r="M837" s="39"/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/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 t="str">
        <f t="shared" si="28"/>
        <v/>
      </c>
      <c r="C838" s="37"/>
      <c r="D838" s="37"/>
      <c r="E838" s="37"/>
      <c r="F838" s="40"/>
      <c r="G838" s="627"/>
      <c r="H838" s="7"/>
      <c r="I838" s="277"/>
      <c r="J838" s="277"/>
      <c r="K838" s="38"/>
      <c r="L838" s="208"/>
      <c r="M838" s="39"/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 t="str">
        <f t="shared" si="28"/>
        <v/>
      </c>
      <c r="C839" s="37"/>
      <c r="D839" s="37"/>
      <c r="E839" s="37"/>
      <c r="F839" s="40"/>
      <c r="G839" s="627"/>
      <c r="H839" s="207"/>
      <c r="I839" s="277"/>
      <c r="J839" s="277"/>
      <c r="K839" s="38"/>
      <c r="L839" s="39"/>
      <c r="M839" s="39"/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 t="str">
        <f t="shared" si="28"/>
        <v/>
      </c>
      <c r="C840" s="37"/>
      <c r="D840" s="37"/>
      <c r="E840" s="37"/>
      <c r="F840" s="40"/>
      <c r="G840" s="627"/>
      <c r="H840" s="45"/>
      <c r="I840" s="277"/>
      <c r="J840" s="277"/>
      <c r="K840" s="38"/>
      <c r="L840" s="39"/>
      <c r="M840" s="39"/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 t="str">
        <f t="shared" si="28"/>
        <v/>
      </c>
      <c r="C841" s="37"/>
      <c r="D841" s="37"/>
      <c r="E841" s="37"/>
      <c r="F841" s="40"/>
      <c r="G841" s="627"/>
      <c r="H841" s="45"/>
      <c r="I841" s="277"/>
      <c r="J841" s="277"/>
      <c r="K841" s="38"/>
      <c r="L841" s="39"/>
      <c r="M841" s="39"/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 t="str">
        <f t="shared" si="28"/>
        <v/>
      </c>
      <c r="C842" s="37"/>
      <c r="D842" s="205"/>
      <c r="E842" s="37"/>
      <c r="F842" s="40"/>
      <c r="G842" s="627"/>
      <c r="H842" s="7"/>
      <c r="I842" s="277"/>
      <c r="J842" s="277"/>
      <c r="K842" s="38"/>
      <c r="L842" s="39"/>
      <c r="M842" s="750"/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  <c r="AC842" s="226" t="e">
        <f>IF(ISNA(VLOOKUP(F842,NXT!$C$18:$C$347,1,0)),x,"")</f>
        <v>#NAME?</v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 t="str">
        <f t="shared" si="28"/>
        <v/>
      </c>
      <c r="C843" s="37"/>
      <c r="D843" s="205"/>
      <c r="E843" s="37"/>
      <c r="F843" s="40"/>
      <c r="G843" s="627"/>
      <c r="H843" s="7"/>
      <c r="I843" s="277"/>
      <c r="J843" s="277"/>
      <c r="K843" s="38"/>
      <c r="L843" s="39"/>
      <c r="M843" s="750"/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 t="str">
        <f t="shared" si="28"/>
        <v/>
      </c>
      <c r="C844" s="37"/>
      <c r="D844" s="37"/>
      <c r="E844" s="37"/>
      <c r="F844" s="40"/>
      <c r="G844" s="40"/>
      <c r="H844" s="45"/>
      <c r="I844" s="277"/>
      <c r="J844" s="277"/>
      <c r="K844" s="38"/>
      <c r="L844" s="39"/>
      <c r="M844" s="39"/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 t="str">
        <f t="shared" si="28"/>
        <v/>
      </c>
      <c r="C845" s="37"/>
      <c r="D845" s="37"/>
      <c r="E845" s="37"/>
      <c r="F845" s="40"/>
      <c r="G845" s="40"/>
      <c r="H845" s="45"/>
      <c r="I845" s="277"/>
      <c r="J845" s="277"/>
      <c r="K845" s="38"/>
      <c r="L845" s="39"/>
      <c r="M845" s="39"/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/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 t="str">
        <f t="shared" si="28"/>
        <v/>
      </c>
      <c r="C846" s="37"/>
      <c r="D846" s="37"/>
      <c r="E846" s="37"/>
      <c r="F846" s="40"/>
      <c r="G846" s="40"/>
      <c r="H846" s="45"/>
      <c r="I846" s="277"/>
      <c r="J846" s="277"/>
      <c r="K846" s="38"/>
      <c r="L846" s="39"/>
      <c r="M846" s="39"/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/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 t="str">
        <f t="shared" si="28"/>
        <v/>
      </c>
      <c r="C847" s="37"/>
      <c r="D847" s="37"/>
      <c r="E847" s="37"/>
      <c r="F847" s="40"/>
      <c r="G847" s="40"/>
      <c r="H847" s="7"/>
      <c r="I847" s="278"/>
      <c r="J847" s="278"/>
      <c r="K847" s="38"/>
      <c r="L847" s="39"/>
      <c r="M847" s="39"/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/>
      </c>
      <c r="B848" s="36" t="str">
        <f t="shared" si="28"/>
        <v/>
      </c>
      <c r="C848" s="37"/>
      <c r="D848" s="37"/>
      <c r="E848" s="37"/>
      <c r="F848" s="40"/>
      <c r="G848" s="40"/>
      <c r="H848" s="45"/>
      <c r="I848" s="277"/>
      <c r="J848" s="277"/>
      <c r="K848" s="38"/>
      <c r="L848" s="39"/>
      <c r="M848" s="39"/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/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 t="str">
        <f t="shared" si="28"/>
        <v/>
      </c>
      <c r="C849" s="37"/>
      <c r="D849" s="37"/>
      <c r="E849" s="37"/>
      <c r="F849" s="40"/>
      <c r="G849" s="40"/>
      <c r="H849" s="45"/>
      <c r="I849" s="277"/>
      <c r="J849" s="277"/>
      <c r="K849" s="38"/>
      <c r="L849" s="39"/>
      <c r="M849" s="39"/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 t="str">
        <f t="shared" si="28"/>
        <v/>
      </c>
      <c r="C850" s="37"/>
      <c r="D850" s="37"/>
      <c r="E850" s="37"/>
      <c r="F850" s="40"/>
      <c r="G850" s="627"/>
      <c r="H850" s="45"/>
      <c r="I850" s="277"/>
      <c r="J850" s="277"/>
      <c r="K850" s="38"/>
      <c r="L850" s="208"/>
      <c r="M850" s="39"/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 t="str">
        <f t="shared" si="28"/>
        <v/>
      </c>
      <c r="C851" s="37"/>
      <c r="D851" s="37"/>
      <c r="E851" s="37"/>
      <c r="F851" s="40"/>
      <c r="G851" s="627"/>
      <c r="H851" s="45"/>
      <c r="I851" s="277"/>
      <c r="J851" s="277"/>
      <c r="K851" s="38"/>
      <c r="L851" s="208"/>
      <c r="M851" s="39"/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/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 t="str">
        <f t="shared" si="28"/>
        <v/>
      </c>
      <c r="C852" s="37"/>
      <c r="D852" s="37"/>
      <c r="E852" s="37"/>
      <c r="F852" s="40"/>
      <c r="G852" s="627"/>
      <c r="H852" s="45"/>
      <c r="I852" s="277"/>
      <c r="J852" s="277"/>
      <c r="K852" s="38"/>
      <c r="L852" s="208"/>
      <c r="M852" s="39"/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 t="str">
        <f t="shared" si="28"/>
        <v/>
      </c>
      <c r="C853" s="37"/>
      <c r="D853" s="37"/>
      <c r="E853" s="37"/>
      <c r="F853" s="40"/>
      <c r="G853" s="627"/>
      <c r="H853" s="45"/>
      <c r="I853" s="277"/>
      <c r="J853" s="277"/>
      <c r="K853" s="38"/>
      <c r="L853" s="208"/>
      <c r="M853" s="39"/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 t="str">
        <f t="shared" si="28"/>
        <v/>
      </c>
      <c r="C854" s="37"/>
      <c r="D854" s="37"/>
      <c r="E854" s="37"/>
      <c r="F854" s="40"/>
      <c r="G854" s="627"/>
      <c r="H854" s="45"/>
      <c r="I854" s="277"/>
      <c r="J854" s="277"/>
      <c r="K854" s="38"/>
      <c r="L854" s="39"/>
      <c r="M854" s="39"/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 t="str">
        <f t="shared" si="28"/>
        <v/>
      </c>
      <c r="C855" s="37"/>
      <c r="D855" s="205"/>
      <c r="E855" s="37"/>
      <c r="F855" s="40"/>
      <c r="G855" s="627"/>
      <c r="H855" s="7"/>
      <c r="I855" s="277"/>
      <c r="J855" s="277"/>
      <c r="K855" s="38"/>
      <c r="L855" s="39"/>
      <c r="M855" s="750"/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  <c r="AC855" s="226" t="e">
        <f>IF(ISNA(VLOOKUP(F855,NXT!$C$18:$C$347,1,0)),x,"")</f>
        <v>#NAME?</v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 t="str">
        <f t="shared" si="28"/>
        <v/>
      </c>
      <c r="C856" s="37"/>
      <c r="D856" s="205"/>
      <c r="E856" s="37"/>
      <c r="F856" s="40"/>
      <c r="G856" s="627"/>
      <c r="H856" s="7"/>
      <c r="I856" s="277"/>
      <c r="J856" s="277"/>
      <c r="K856" s="38"/>
      <c r="L856" s="39"/>
      <c r="M856" s="750"/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 t="str">
        <f t="shared" si="28"/>
        <v/>
      </c>
      <c r="C857" s="37"/>
      <c r="D857" s="37"/>
      <c r="E857" s="37"/>
      <c r="F857" s="40"/>
      <c r="G857" s="627"/>
      <c r="H857" s="45"/>
      <c r="I857" s="277"/>
      <c r="J857" s="277"/>
      <c r="K857" s="38"/>
      <c r="L857" s="39"/>
      <c r="M857" s="39"/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/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 t="str">
        <f t="shared" si="28"/>
        <v/>
      </c>
      <c r="C858" s="37"/>
      <c r="D858" s="37"/>
      <c r="E858" s="37"/>
      <c r="F858" s="40"/>
      <c r="G858" s="627"/>
      <c r="H858" s="45"/>
      <c r="I858" s="277"/>
      <c r="J858" s="277"/>
      <c r="K858" s="38"/>
      <c r="L858" s="39"/>
      <c r="M858" s="39"/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 t="str">
        <f t="shared" si="28"/>
        <v/>
      </c>
      <c r="C859" s="37"/>
      <c r="D859" s="37"/>
      <c r="E859" s="37"/>
      <c r="F859" s="40"/>
      <c r="G859" s="627"/>
      <c r="H859" s="45"/>
      <c r="I859" s="277"/>
      <c r="J859" s="277"/>
      <c r="K859" s="38"/>
      <c r="L859" s="39"/>
      <c r="M859" s="39"/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 t="str">
        <f t="shared" si="28"/>
        <v/>
      </c>
      <c r="C860" s="37"/>
      <c r="D860" s="37"/>
      <c r="E860" s="37"/>
      <c r="F860" s="40"/>
      <c r="G860" s="627"/>
      <c r="H860" s="45"/>
      <c r="I860" s="277"/>
      <c r="J860" s="277"/>
      <c r="K860" s="38"/>
      <c r="L860" s="39"/>
      <c r="M860" s="39"/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 t="str">
        <f t="shared" si="28"/>
        <v/>
      </c>
      <c r="C861" s="37"/>
      <c r="D861" s="37"/>
      <c r="E861" s="37"/>
      <c r="F861" s="40"/>
      <c r="G861" s="627"/>
      <c r="H861" s="45"/>
      <c r="I861" s="277"/>
      <c r="J861" s="277"/>
      <c r="K861" s="38"/>
      <c r="L861" s="39"/>
      <c r="M861" s="39"/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 t="str">
        <f t="shared" si="28"/>
        <v/>
      </c>
      <c r="C862" s="37"/>
      <c r="D862" s="37"/>
      <c r="E862" s="37"/>
      <c r="F862" s="40"/>
      <c r="G862" s="627"/>
      <c r="H862" s="45"/>
      <c r="I862" s="277"/>
      <c r="J862" s="277"/>
      <c r="K862" s="38"/>
      <c r="L862" s="39"/>
      <c r="M862" s="39"/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 t="str">
        <f t="shared" si="28"/>
        <v/>
      </c>
      <c r="C863" s="37"/>
      <c r="D863" s="37"/>
      <c r="E863" s="37"/>
      <c r="F863" s="40"/>
      <c r="G863" s="40"/>
      <c r="H863" s="7"/>
      <c r="I863" s="277"/>
      <c r="J863" s="277"/>
      <c r="K863" s="38"/>
      <c r="L863" s="39"/>
      <c r="M863" s="39"/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 t="str">
        <f t="shared" si="28"/>
        <v/>
      </c>
      <c r="C864" s="37"/>
      <c r="D864" s="37"/>
      <c r="E864" s="37"/>
      <c r="F864" s="40"/>
      <c r="G864" s="40"/>
      <c r="H864" s="47"/>
      <c r="I864" s="277"/>
      <c r="J864" s="277"/>
      <c r="K864" s="38"/>
      <c r="L864" s="39"/>
      <c r="M864" s="39"/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 t="str">
        <f t="shared" si="28"/>
        <v/>
      </c>
      <c r="C865" s="37"/>
      <c r="D865" s="37"/>
      <c r="E865" s="37"/>
      <c r="F865" s="40"/>
      <c r="G865" s="40"/>
      <c r="H865" s="45"/>
      <c r="I865" s="277"/>
      <c r="J865" s="277"/>
      <c r="K865" s="38"/>
      <c r="L865" s="39"/>
      <c r="M865" s="39"/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/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 t="str">
        <f t="shared" si="28"/>
        <v/>
      </c>
      <c r="C866" s="37"/>
      <c r="D866" s="37"/>
      <c r="E866" s="37"/>
      <c r="F866" s="40"/>
      <c r="G866" s="40"/>
      <c r="H866" s="45"/>
      <c r="I866" s="277"/>
      <c r="J866" s="277"/>
      <c r="K866" s="38"/>
      <c r="L866" s="39"/>
      <c r="M866" s="39"/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/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 t="str">
        <f t="shared" si="28"/>
        <v/>
      </c>
      <c r="C867" s="37"/>
      <c r="D867" s="37"/>
      <c r="E867" s="37"/>
      <c r="F867" s="40"/>
      <c r="G867" s="40"/>
      <c r="H867" s="45"/>
      <c r="I867" s="277"/>
      <c r="J867" s="277"/>
      <c r="K867" s="38"/>
      <c r="L867" s="39"/>
      <c r="M867" s="39"/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/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 t="str">
        <f t="shared" si="28"/>
        <v/>
      </c>
      <c r="C868" s="37"/>
      <c r="D868" s="37"/>
      <c r="E868" s="37"/>
      <c r="F868" s="40"/>
      <c r="G868" s="40"/>
      <c r="H868" s="45"/>
      <c r="I868" s="277"/>
      <c r="J868" s="277"/>
      <c r="K868" s="38"/>
      <c r="L868" s="39"/>
      <c r="M868" s="39"/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/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/>
      </c>
      <c r="B869" s="36" t="str">
        <f t="shared" si="28"/>
        <v/>
      </c>
      <c r="C869" s="37"/>
      <c r="D869" s="37"/>
      <c r="E869" s="37"/>
      <c r="F869" s="40"/>
      <c r="G869" s="40"/>
      <c r="H869" s="45"/>
      <c r="I869" s="277"/>
      <c r="J869" s="277"/>
      <c r="K869" s="38"/>
      <c r="L869" s="39"/>
      <c r="M869" s="39"/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/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 t="str">
        <f t="shared" si="28"/>
        <v/>
      </c>
      <c r="C870" s="37"/>
      <c r="D870" s="37"/>
      <c r="E870" s="37"/>
      <c r="F870" s="40"/>
      <c r="G870" s="40"/>
      <c r="H870" s="45"/>
      <c r="I870" s="277"/>
      <c r="J870" s="277"/>
      <c r="K870" s="38"/>
      <c r="L870" s="39"/>
      <c r="M870" s="39"/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/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 t="str">
        <f t="shared" si="28"/>
        <v/>
      </c>
      <c r="C871" s="37"/>
      <c r="D871" s="37"/>
      <c r="E871" s="37"/>
      <c r="F871" s="40"/>
      <c r="G871" s="40"/>
      <c r="H871" s="45"/>
      <c r="I871" s="277"/>
      <c r="J871" s="277"/>
      <c r="K871" s="38"/>
      <c r="L871" s="39"/>
      <c r="M871" s="39"/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 t="str">
        <f t="shared" ref="B872:B935" si="30">IF(C872&lt;&gt;"",MONTH(C872),"")</f>
        <v/>
      </c>
      <c r="C872" s="37"/>
      <c r="D872" s="37"/>
      <c r="E872" s="37"/>
      <c r="F872" s="40"/>
      <c r="G872" s="40"/>
      <c r="H872" s="7"/>
      <c r="I872" s="278"/>
      <c r="J872" s="278"/>
      <c r="K872" s="38"/>
      <c r="L872" s="39"/>
      <c r="M872" s="39"/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 t="str">
        <f t="shared" si="30"/>
        <v/>
      </c>
      <c r="C873" s="37"/>
      <c r="D873" s="37"/>
      <c r="E873" s="37"/>
      <c r="F873" s="40"/>
      <c r="G873" s="40"/>
      <c r="H873" s="45"/>
      <c r="I873" s="277"/>
      <c r="J873" s="277"/>
      <c r="K873" s="38"/>
      <c r="L873" s="39"/>
      <c r="M873" s="39"/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/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 t="str">
        <f t="shared" si="30"/>
        <v/>
      </c>
      <c r="C874" s="37"/>
      <c r="D874" s="37"/>
      <c r="E874" s="37"/>
      <c r="F874" s="40"/>
      <c r="G874" s="40"/>
      <c r="H874" s="7"/>
      <c r="I874" s="277"/>
      <c r="J874" s="277"/>
      <c r="K874" s="38"/>
      <c r="L874" s="39"/>
      <c r="M874" s="39"/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 t="str">
        <f t="shared" si="30"/>
        <v/>
      </c>
      <c r="C875" s="37"/>
      <c r="D875" s="37"/>
      <c r="E875" s="37"/>
      <c r="F875" s="40"/>
      <c r="G875" s="40"/>
      <c r="H875" s="225"/>
      <c r="I875" s="278"/>
      <c r="J875" s="278"/>
      <c r="K875" s="38"/>
      <c r="L875" s="39"/>
      <c r="M875" s="39"/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/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 t="str">
        <f t="shared" si="30"/>
        <v/>
      </c>
      <c r="C876" s="37"/>
      <c r="D876" s="37"/>
      <c r="E876" s="37"/>
      <c r="F876" s="40"/>
      <c r="G876" s="40"/>
      <c r="H876" s="45"/>
      <c r="I876" s="277"/>
      <c r="J876" s="277"/>
      <c r="K876" s="38"/>
      <c r="L876" s="39"/>
      <c r="M876" s="39"/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/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 t="str">
        <f t="shared" si="30"/>
        <v/>
      </c>
      <c r="C877" s="37"/>
      <c r="D877" s="37"/>
      <c r="E877" s="37"/>
      <c r="F877" s="40"/>
      <c r="G877" s="40"/>
      <c r="H877" s="7"/>
      <c r="I877" s="277"/>
      <c r="J877" s="277"/>
      <c r="K877" s="38"/>
      <c r="L877" s="39"/>
      <c r="M877" s="39"/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/>
      </c>
      <c r="B878" s="36" t="str">
        <f t="shared" si="30"/>
        <v/>
      </c>
      <c r="C878" s="37"/>
      <c r="D878" s="37"/>
      <c r="E878" s="37"/>
      <c r="F878" s="40"/>
      <c r="G878" s="627"/>
      <c r="H878" s="207"/>
      <c r="I878" s="277"/>
      <c r="J878" s="277"/>
      <c r="K878" s="38"/>
      <c r="L878" s="39"/>
      <c r="M878" s="39"/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/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 t="str">
        <f t="shared" si="30"/>
        <v/>
      </c>
      <c r="C879" s="37"/>
      <c r="D879" s="205"/>
      <c r="E879" s="37"/>
      <c r="F879" s="40"/>
      <c r="G879" s="627"/>
      <c r="H879" s="207"/>
      <c r="I879" s="277"/>
      <c r="J879" s="277"/>
      <c r="K879" s="38"/>
      <c r="L879" s="39"/>
      <c r="M879" s="750"/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  <c r="AC879" s="226" t="e">
        <f>IF(ISNA(VLOOKUP(F879,NXT!$C$18:$C$347,1,0)),x,"")</f>
        <v>#NAME?</v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 t="str">
        <f t="shared" si="30"/>
        <v/>
      </c>
      <c r="C880" s="37"/>
      <c r="D880" s="205"/>
      <c r="E880" s="205"/>
      <c r="F880" s="206"/>
      <c r="G880" s="206"/>
      <c r="H880" s="207"/>
      <c r="I880" s="277"/>
      <c r="J880" s="277"/>
      <c r="K880" s="38"/>
      <c r="L880" s="208"/>
      <c r="M880" s="750"/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  <c r="AC880" s="226" t="e">
        <f>IF(ISNA(VLOOKUP(F880,NXT!$C$18:$C$347,1,0)),x,"")</f>
        <v>#NAME?</v>
      </c>
    </row>
    <row r="881" spans="1:29" s="226" customFormat="1" ht="15.75" customHeight="1">
      <c r="A881" s="219" t="str">
        <f>IF(B881&lt;&gt;"",IF(AND(B881&gt;=_TM1,B881&lt;=_TM2,OR(TH!L881="1111",TH!M881="1111")),TH!D881,""),"")</f>
        <v/>
      </c>
      <c r="B881" s="36" t="str">
        <f t="shared" si="30"/>
        <v/>
      </c>
      <c r="C881" s="37"/>
      <c r="D881" s="205"/>
      <c r="E881" s="205"/>
      <c r="F881" s="206"/>
      <c r="G881" s="206"/>
      <c r="H881" s="207"/>
      <c r="I881" s="277"/>
      <c r="J881" s="277"/>
      <c r="K881" s="38"/>
      <c r="L881" s="208"/>
      <c r="M881" s="750"/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  <c r="AC881" s="226" t="e">
        <f>IF(ISNA(VLOOKUP(F881,NXT!$C$18:$C$347,1,0)),x,"")</f>
        <v>#NAME?</v>
      </c>
    </row>
    <row r="882" spans="1:29" s="226" customFormat="1" ht="15.75" customHeight="1">
      <c r="A882" s="219" t="str">
        <f>IF(B882&lt;&gt;"",IF(AND(B882&gt;=_TM1,B882&lt;=_TM2,OR(TH!L882="1111",TH!M882="1111")),TH!D882,""),"")</f>
        <v/>
      </c>
      <c r="B882" s="36" t="str">
        <f t="shared" si="30"/>
        <v/>
      </c>
      <c r="C882" s="37"/>
      <c r="D882" s="205"/>
      <c r="E882" s="205"/>
      <c r="F882" s="206"/>
      <c r="G882" s="206"/>
      <c r="H882" s="207"/>
      <c r="I882" s="277"/>
      <c r="J882" s="277"/>
      <c r="K882" s="38"/>
      <c r="L882" s="208"/>
      <c r="M882" s="750"/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9" s="226" customFormat="1" ht="15.75" customHeight="1">
      <c r="A883" s="219" t="str">
        <f>IF(B883&lt;&gt;"",IF(AND(B883&gt;=_TM1,B883&lt;=_TM2,OR(TH!L883="1111",TH!M883="1111")),TH!D883,""),"")</f>
        <v/>
      </c>
      <c r="B883" s="36" t="str">
        <f t="shared" si="30"/>
        <v/>
      </c>
      <c r="C883" s="37"/>
      <c r="D883" s="205"/>
      <c r="E883" s="37"/>
      <c r="F883" s="40"/>
      <c r="G883" s="627"/>
      <c r="H883" s="225"/>
      <c r="I883" s="278"/>
      <c r="J883" s="278"/>
      <c r="K883" s="38"/>
      <c r="L883" s="208"/>
      <c r="M883" s="750"/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  <c r="AC883" s="226" t="e">
        <f>IF(ISNA(VLOOKUP(F883,NXT!$C$18:$C$347,1,0)),x,"")</f>
        <v>#NAME?</v>
      </c>
    </row>
    <row r="884" spans="1:29" s="226" customFormat="1" ht="15.75" customHeight="1">
      <c r="A884" s="219" t="str">
        <f>IF(B884&lt;&gt;"",IF(AND(B884&gt;=_TM1,B884&lt;=_TM2,OR(TH!L884="1111",TH!M884="1111")),TH!D884,""),"")</f>
        <v/>
      </c>
      <c r="B884" s="36" t="str">
        <f t="shared" si="30"/>
        <v/>
      </c>
      <c r="C884" s="37"/>
      <c r="D884" s="205"/>
      <c r="E884" s="37"/>
      <c r="F884" s="40"/>
      <c r="G884" s="627"/>
      <c r="H884" s="225"/>
      <c r="I884" s="278"/>
      <c r="J884" s="278"/>
      <c r="K884" s="38"/>
      <c r="L884" s="208"/>
      <c r="M884" s="750"/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  <c r="AC884" s="226" t="e">
        <f>IF(ISNA(VLOOKUP(F884,NXT!$C$18:$C$347,1,0)),x,"")</f>
        <v>#NAME?</v>
      </c>
    </row>
    <row r="885" spans="1:29" s="226" customFormat="1" ht="15.75" customHeight="1">
      <c r="A885" s="219" t="str">
        <f>IF(B885&lt;&gt;"",IF(AND(B885&gt;=_TM1,B885&lt;=_TM2,OR(TH!L885="1111",TH!M885="1111")),TH!D885,""),"")</f>
        <v/>
      </c>
      <c r="B885" s="36" t="str">
        <f t="shared" si="30"/>
        <v/>
      </c>
      <c r="C885" s="37"/>
      <c r="D885" s="205"/>
      <c r="E885" s="205"/>
      <c r="F885" s="206"/>
      <c r="G885" s="206"/>
      <c r="H885" s="207"/>
      <c r="I885" s="277"/>
      <c r="J885" s="277"/>
      <c r="K885" s="38"/>
      <c r="L885" s="208"/>
      <c r="M885" s="750"/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  <c r="AC885" s="226" t="e">
        <f>IF(ISNA(VLOOKUP(F885,NXT!$C$18:$C$347,1,0)),x,"")</f>
        <v>#NAME?</v>
      </c>
    </row>
    <row r="886" spans="1:29" s="226" customFormat="1" ht="15.75" customHeight="1">
      <c r="A886" s="219" t="str">
        <f>IF(B886&lt;&gt;"",IF(AND(B886&gt;=_TM1,B886&lt;=_TM2,OR(TH!L886="1111",TH!M886="1111")),TH!D886,""),"")</f>
        <v/>
      </c>
      <c r="B886" s="36" t="str">
        <f t="shared" si="30"/>
        <v/>
      </c>
      <c r="C886" s="37"/>
      <c r="D886" s="205"/>
      <c r="E886" s="205"/>
      <c r="F886" s="206"/>
      <c r="G886" s="206"/>
      <c r="H886" s="207"/>
      <c r="I886" s="277"/>
      <c r="J886" s="277"/>
      <c r="K886" s="38"/>
      <c r="L886" s="208"/>
      <c r="M886" s="750"/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9" s="226" customFormat="1" ht="15.75" customHeight="1">
      <c r="A887" s="219" t="str">
        <f>IF(B887&lt;&gt;"",IF(AND(B887&gt;=_TM1,B887&lt;=_TM2,OR(TH!L887="1111",TH!M887="1111")),TH!D887,""),"")</f>
        <v/>
      </c>
      <c r="B887" s="36" t="str">
        <f t="shared" si="30"/>
        <v/>
      </c>
      <c r="C887" s="37"/>
      <c r="D887" s="205"/>
      <c r="E887" s="205"/>
      <c r="F887" s="206"/>
      <c r="G887" s="206"/>
      <c r="H887" s="207"/>
      <c r="I887" s="277"/>
      <c r="J887" s="277"/>
      <c r="K887" s="38"/>
      <c r="L887" s="208"/>
      <c r="M887" s="750"/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  <c r="AC887" s="226" t="e">
        <f>IF(ISNA(VLOOKUP(F887,NXT!$C$18:$C$347,1,0)),x,"")</f>
        <v>#NAME?</v>
      </c>
    </row>
    <row r="888" spans="1:29" s="226" customFormat="1" ht="15.75" customHeight="1">
      <c r="A888" s="219" t="str">
        <f>IF(B888&lt;&gt;"",IF(AND(B888&gt;=_TM1,B888&lt;=_TM2,OR(TH!L888="1111",TH!M888="1111")),TH!D888,""),"")</f>
        <v/>
      </c>
      <c r="B888" s="36" t="str">
        <f t="shared" si="30"/>
        <v/>
      </c>
      <c r="C888" s="37"/>
      <c r="D888" s="205"/>
      <c r="E888" s="205"/>
      <c r="F888" s="206"/>
      <c r="G888" s="206"/>
      <c r="H888" s="207"/>
      <c r="I888" s="277"/>
      <c r="J888" s="277"/>
      <c r="K888" s="38"/>
      <c r="L888" s="208"/>
      <c r="M888" s="750"/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  <c r="AC888" s="226" t="e">
        <f>IF(ISNA(VLOOKUP(F888,NXT!$C$18:$C$347,1,0)),x,"")</f>
        <v>#NAME?</v>
      </c>
    </row>
    <row r="889" spans="1:29" s="226" customFormat="1" ht="15.75" customHeight="1">
      <c r="A889" s="219" t="str">
        <f>IF(B889&lt;&gt;"",IF(AND(B889&gt;=_TM1,B889&lt;=_TM2,OR(TH!L889="1111",TH!M889="1111")),TH!D889,""),"")</f>
        <v/>
      </c>
      <c r="B889" s="36" t="str">
        <f t="shared" si="30"/>
        <v/>
      </c>
      <c r="C889" s="37"/>
      <c r="D889" s="205"/>
      <c r="E889" s="205"/>
      <c r="F889" s="206"/>
      <c r="G889" s="206"/>
      <c r="H889" s="207"/>
      <c r="I889" s="277"/>
      <c r="J889" s="277"/>
      <c r="K889" s="38"/>
      <c r="L889" s="208"/>
      <c r="M889" s="750"/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  <c r="AC889" s="226" t="e">
        <f>IF(ISNA(VLOOKUP(F889,NXT!$C$18:$C$347,1,0)),x,"")</f>
        <v>#NAME?</v>
      </c>
    </row>
    <row r="890" spans="1:29" s="226" customFormat="1" ht="15.75" customHeight="1">
      <c r="A890" s="219" t="str">
        <f>IF(B890&lt;&gt;"",IF(AND(B890&gt;=_TM1,B890&lt;=_TM2,OR(TH!L890="1111",TH!M890="1111")),TH!D890,""),"")</f>
        <v/>
      </c>
      <c r="B890" s="36" t="str">
        <f t="shared" si="30"/>
        <v/>
      </c>
      <c r="C890" s="37"/>
      <c r="D890" s="205"/>
      <c r="E890" s="205"/>
      <c r="F890" s="206"/>
      <c r="G890" s="206"/>
      <c r="H890" s="207"/>
      <c r="I890" s="277"/>
      <c r="J890" s="277"/>
      <c r="K890" s="38"/>
      <c r="L890" s="208"/>
      <c r="M890" s="750"/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9" s="226" customFormat="1" ht="15.75" customHeight="1">
      <c r="A891" s="219" t="str">
        <f>IF(B891&lt;&gt;"",IF(AND(B891&gt;=_TM1,B891&lt;=_TM2,OR(TH!L891="1111",TH!M891="1111")),TH!D891,""),"")</f>
        <v/>
      </c>
      <c r="B891" s="36" t="str">
        <f t="shared" si="30"/>
        <v/>
      </c>
      <c r="C891" s="37"/>
      <c r="D891" s="205"/>
      <c r="E891" s="205"/>
      <c r="F891" s="206"/>
      <c r="G891" s="206"/>
      <c r="H891" s="207"/>
      <c r="I891" s="277"/>
      <c r="J891" s="277"/>
      <c r="K891" s="38"/>
      <c r="L891" s="208"/>
      <c r="M891" s="208"/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/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9" s="226" customFormat="1" ht="15.75" customHeight="1">
      <c r="A892" s="219" t="str">
        <f>IF(B892&lt;&gt;"",IF(AND(B892&gt;=_TM1,B892&lt;=_TM2,OR(TH!L892="1111",TH!M892="1111")),TH!D892,""),"")</f>
        <v/>
      </c>
      <c r="B892" s="36" t="str">
        <f t="shared" si="30"/>
        <v/>
      </c>
      <c r="C892" s="37"/>
      <c r="D892" s="205"/>
      <c r="E892" s="205"/>
      <c r="F892" s="206"/>
      <c r="G892" s="206"/>
      <c r="H892" s="207"/>
      <c r="I892" s="277"/>
      <c r="J892" s="277"/>
      <c r="K892" s="38"/>
      <c r="L892" s="208"/>
      <c r="M892" s="208"/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9" s="226" customFormat="1" ht="15.75" customHeight="1">
      <c r="A893" s="219" t="str">
        <f>IF(B893&lt;&gt;"",IF(AND(B893&gt;=_TM1,B893&lt;=_TM2,OR(TH!L893="1111",TH!M893="1111")),TH!D893,""),"")</f>
        <v/>
      </c>
      <c r="B893" s="36" t="str">
        <f t="shared" si="30"/>
        <v/>
      </c>
      <c r="C893" s="37"/>
      <c r="D893" s="205"/>
      <c r="E893" s="205"/>
      <c r="F893" s="206"/>
      <c r="G893" s="206"/>
      <c r="H893" s="207"/>
      <c r="I893" s="277"/>
      <c r="J893" s="277"/>
      <c r="K893" s="38"/>
      <c r="L893" s="208"/>
      <c r="M893" s="208"/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9" s="226" customFormat="1" ht="15.75" customHeight="1">
      <c r="A894" s="219" t="str">
        <f>IF(B894&lt;&gt;"",IF(AND(B894&gt;=_TM1,B894&lt;=_TM2,OR(TH!L894="1111",TH!M894="1111")),TH!D894,""),"")</f>
        <v/>
      </c>
      <c r="B894" s="36" t="str">
        <f t="shared" si="30"/>
        <v/>
      </c>
      <c r="C894" s="37"/>
      <c r="D894" s="205"/>
      <c r="E894" s="205"/>
      <c r="F894" s="206"/>
      <c r="G894" s="206"/>
      <c r="H894" s="207"/>
      <c r="I894" s="277"/>
      <c r="J894" s="277"/>
      <c r="K894" s="38"/>
      <c r="L894" s="208"/>
      <c r="M894" s="208"/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9" s="226" customFormat="1" ht="15.75" customHeight="1">
      <c r="A895" s="219" t="str">
        <f>IF(B895&lt;&gt;"",IF(AND(B895&gt;=_TM1,B895&lt;=_TM2,OR(TH!L895="1111",TH!M895="1111")),TH!D895,""),"")</f>
        <v/>
      </c>
      <c r="B895" s="36" t="str">
        <f t="shared" si="30"/>
        <v/>
      </c>
      <c r="C895" s="37"/>
      <c r="D895" s="205"/>
      <c r="E895" s="205"/>
      <c r="F895" s="206"/>
      <c r="G895" s="206"/>
      <c r="H895" s="207"/>
      <c r="I895" s="277"/>
      <c r="J895" s="277"/>
      <c r="K895" s="38"/>
      <c r="L895" s="208"/>
      <c r="M895" s="208"/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/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9" s="226" customFormat="1" ht="15.75" customHeight="1">
      <c r="A896" s="219" t="str">
        <f>IF(B896&lt;&gt;"",IF(AND(B896&gt;=_TM1,B896&lt;=_TM2,OR(TH!L896="1111",TH!M896="1111")),TH!D896,""),"")</f>
        <v/>
      </c>
      <c r="B896" s="36" t="str">
        <f t="shared" si="30"/>
        <v/>
      </c>
      <c r="C896" s="37"/>
      <c r="D896" s="205"/>
      <c r="E896" s="205"/>
      <c r="F896" s="206"/>
      <c r="G896" s="206"/>
      <c r="H896" s="207"/>
      <c r="I896" s="277"/>
      <c r="J896" s="277"/>
      <c r="K896" s="38"/>
      <c r="L896" s="208"/>
      <c r="M896" s="208"/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/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 t="str">
        <f t="shared" si="30"/>
        <v/>
      </c>
      <c r="C897" s="37"/>
      <c r="D897" s="205"/>
      <c r="E897" s="205"/>
      <c r="F897" s="206"/>
      <c r="G897" s="206"/>
      <c r="H897" s="7"/>
      <c r="I897" s="277"/>
      <c r="J897" s="277"/>
      <c r="K897" s="38"/>
      <c r="L897" s="208"/>
      <c r="M897" s="208"/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/>
      </c>
      <c r="B898" s="36" t="str">
        <f t="shared" si="30"/>
        <v/>
      </c>
      <c r="C898" s="37"/>
      <c r="D898" s="205"/>
      <c r="E898" s="205"/>
      <c r="F898" s="206"/>
      <c r="G898" s="206"/>
      <c r="H898" s="207"/>
      <c r="I898" s="277"/>
      <c r="J898" s="277"/>
      <c r="K898" s="38"/>
      <c r="L898" s="208"/>
      <c r="M898" s="208"/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/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/>
      </c>
      <c r="B899" s="36" t="str">
        <f t="shared" si="30"/>
        <v/>
      </c>
      <c r="C899" s="37"/>
      <c r="D899" s="205"/>
      <c r="E899" s="205"/>
      <c r="F899" s="206"/>
      <c r="G899" s="206"/>
      <c r="H899" s="207"/>
      <c r="I899" s="277"/>
      <c r="J899" s="277"/>
      <c r="K899" s="38"/>
      <c r="L899" s="208"/>
      <c r="M899" s="208"/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/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 t="str">
        <f t="shared" si="30"/>
        <v/>
      </c>
      <c r="C900" s="37"/>
      <c r="D900" s="205"/>
      <c r="E900" s="205"/>
      <c r="F900" s="206"/>
      <c r="G900" s="206"/>
      <c r="H900" s="47"/>
      <c r="I900" s="277"/>
      <c r="J900" s="277"/>
      <c r="K900" s="38"/>
      <c r="L900" s="208"/>
      <c r="M900" s="208"/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 t="str">
        <f t="shared" si="30"/>
        <v/>
      </c>
      <c r="C901" s="37"/>
      <c r="D901" s="205"/>
      <c r="E901" s="205"/>
      <c r="F901" s="206"/>
      <c r="G901" s="206"/>
      <c r="H901" s="207"/>
      <c r="I901" s="277"/>
      <c r="J901" s="277"/>
      <c r="K901" s="38"/>
      <c r="L901" s="208"/>
      <c r="M901" s="208"/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/>
      </c>
      <c r="B902" s="36" t="str">
        <f t="shared" si="30"/>
        <v/>
      </c>
      <c r="C902" s="37"/>
      <c r="D902" s="37"/>
      <c r="E902" s="37"/>
      <c r="F902" s="40"/>
      <c r="G902" s="627"/>
      <c r="H902" s="225"/>
      <c r="I902" s="278"/>
      <c r="J902" s="278"/>
      <c r="K902" s="38"/>
      <c r="L902" s="208"/>
      <c r="M902" s="39"/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/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 t="str">
        <f t="shared" si="30"/>
        <v/>
      </c>
      <c r="C903" s="37"/>
      <c r="D903" s="37"/>
      <c r="E903" s="37"/>
      <c r="F903" s="40"/>
      <c r="G903" s="627"/>
      <c r="H903" s="225"/>
      <c r="I903" s="278"/>
      <c r="J903" s="278"/>
      <c r="K903" s="38"/>
      <c r="L903" s="208"/>
      <c r="M903" s="39"/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 t="str">
        <f t="shared" si="30"/>
        <v/>
      </c>
      <c r="C904" s="37"/>
      <c r="D904" s="205"/>
      <c r="E904" s="205"/>
      <c r="F904" s="206"/>
      <c r="G904" s="206"/>
      <c r="H904" s="207"/>
      <c r="I904" s="277"/>
      <c r="J904" s="277"/>
      <c r="K904" s="38"/>
      <c r="L904" s="208"/>
      <c r="M904" s="208"/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/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 t="str">
        <f t="shared" si="30"/>
        <v/>
      </c>
      <c r="C905" s="37"/>
      <c r="D905" s="205"/>
      <c r="E905" s="205"/>
      <c r="F905" s="206"/>
      <c r="G905" s="206"/>
      <c r="H905" s="207"/>
      <c r="I905" s="277"/>
      <c r="J905" s="277"/>
      <c r="K905" s="38"/>
      <c r="L905" s="208"/>
      <c r="M905" s="208"/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 t="str">
        <f t="shared" si="30"/>
        <v/>
      </c>
      <c r="C906" s="37"/>
      <c r="D906" s="205"/>
      <c r="E906" s="205"/>
      <c r="F906" s="206"/>
      <c r="G906" s="206"/>
      <c r="H906" s="207"/>
      <c r="I906" s="277"/>
      <c r="J906" s="277"/>
      <c r="K906" s="38"/>
      <c r="L906" s="208"/>
      <c r="M906" s="208"/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/>
      </c>
      <c r="B907" s="36" t="str">
        <f t="shared" si="30"/>
        <v/>
      </c>
      <c r="C907" s="37"/>
      <c r="D907" s="205"/>
      <c r="E907" s="205"/>
      <c r="F907" s="206"/>
      <c r="G907" s="206"/>
      <c r="H907" s="207"/>
      <c r="I907" s="277"/>
      <c r="J907" s="277"/>
      <c r="K907" s="38"/>
      <c r="L907" s="208"/>
      <c r="M907" s="208"/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/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/>
      </c>
      <c r="B908" s="36" t="str">
        <f t="shared" si="30"/>
        <v/>
      </c>
      <c r="C908" s="37"/>
      <c r="D908" s="205"/>
      <c r="E908" s="205"/>
      <c r="F908" s="206"/>
      <c r="G908" s="206"/>
      <c r="H908" s="207"/>
      <c r="I908" s="277"/>
      <c r="J908" s="277"/>
      <c r="K908" s="38"/>
      <c r="L908" s="208"/>
      <c r="M908" s="208"/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/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 t="str">
        <f t="shared" si="30"/>
        <v/>
      </c>
      <c r="C909" s="37"/>
      <c r="D909" s="205"/>
      <c r="E909" s="205"/>
      <c r="F909" s="206"/>
      <c r="G909" s="206"/>
      <c r="H909" s="207"/>
      <c r="I909" s="277"/>
      <c r="J909" s="277"/>
      <c r="K909" s="38"/>
      <c r="L909" s="208"/>
      <c r="M909" s="750"/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  <c r="AC909" s="226" t="e">
        <f>IF(ISNA(VLOOKUP(F909,NXT!$C$18:$C$347,1,0)),x,"")</f>
        <v>#NAME?</v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 t="str">
        <f t="shared" si="30"/>
        <v/>
      </c>
      <c r="C910" s="37"/>
      <c r="D910" s="205"/>
      <c r="E910" s="205"/>
      <c r="F910" s="206"/>
      <c r="G910" s="206"/>
      <c r="H910" s="207"/>
      <c r="I910" s="277"/>
      <c r="J910" s="277"/>
      <c r="K910" s="38"/>
      <c r="L910" s="208"/>
      <c r="M910" s="750"/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  <c r="AC910" s="226" t="e">
        <f>IF(ISNA(VLOOKUP(F910,NXT!$C$18:$C$347,1,0)),x,"")</f>
        <v>#NAME?</v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 t="str">
        <f t="shared" si="30"/>
        <v/>
      </c>
      <c r="C911" s="37"/>
      <c r="D911" s="205"/>
      <c r="E911" s="205"/>
      <c r="F911" s="206"/>
      <c r="G911" s="206"/>
      <c r="H911" s="207"/>
      <c r="I911" s="277"/>
      <c r="J911" s="277"/>
      <c r="K911" s="38"/>
      <c r="L911" s="208"/>
      <c r="M911" s="750"/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 t="str">
        <f t="shared" si="30"/>
        <v/>
      </c>
      <c r="C912" s="37"/>
      <c r="D912" s="205"/>
      <c r="E912" s="205"/>
      <c r="F912" s="206"/>
      <c r="G912" s="206"/>
      <c r="H912" s="207"/>
      <c r="I912" s="277"/>
      <c r="J912" s="277"/>
      <c r="K912" s="38"/>
      <c r="L912" s="208"/>
      <c r="M912" s="750"/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  <c r="AC912" s="226" t="e">
        <f>IF(ISNA(VLOOKUP(F912,NXT!$C$18:$C$347,1,0)),x,"")</f>
        <v>#NAME?</v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 t="str">
        <f t="shared" si="30"/>
        <v/>
      </c>
      <c r="C913" s="37"/>
      <c r="D913" s="205"/>
      <c r="E913" s="37"/>
      <c r="F913" s="40"/>
      <c r="G913" s="627"/>
      <c r="H913" s="207"/>
      <c r="I913" s="277"/>
      <c r="J913" s="277"/>
      <c r="K913" s="38"/>
      <c r="L913" s="208"/>
      <c r="M913" s="750"/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 t="str">
        <f t="shared" si="30"/>
        <v/>
      </c>
      <c r="C914" s="37"/>
      <c r="D914" s="37"/>
      <c r="E914" s="37"/>
      <c r="F914" s="40"/>
      <c r="G914" s="627"/>
      <c r="H914" s="207"/>
      <c r="I914" s="277"/>
      <c r="J914" s="277"/>
      <c r="K914" s="38"/>
      <c r="L914" s="208"/>
      <c r="M914" s="39"/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 t="str">
        <f t="shared" si="30"/>
        <v/>
      </c>
      <c r="C915" s="37"/>
      <c r="D915" s="205"/>
      <c r="E915" s="37"/>
      <c r="F915" s="40"/>
      <c r="G915" s="627"/>
      <c r="H915" s="207"/>
      <c r="I915" s="277"/>
      <c r="J915" s="277"/>
      <c r="K915" s="38"/>
      <c r="L915" s="39"/>
      <c r="M915" s="750"/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  <c r="AC915" s="226" t="e">
        <f>IF(ISNA(VLOOKUP(F915,NXT!$C$18:$C$347,1,0)),x,"")</f>
        <v>#NAME?</v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 t="str">
        <f t="shared" si="30"/>
        <v/>
      </c>
      <c r="C916" s="37"/>
      <c r="D916" s="205"/>
      <c r="E916" s="37"/>
      <c r="F916" s="40"/>
      <c r="G916" s="627"/>
      <c r="H916" s="207"/>
      <c r="I916" s="277"/>
      <c r="J916" s="277"/>
      <c r="K916" s="38"/>
      <c r="L916" s="39"/>
      <c r="M916" s="750"/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 t="str">
        <f t="shared" si="30"/>
        <v/>
      </c>
      <c r="C917" s="37"/>
      <c r="D917" s="205"/>
      <c r="E917" s="37"/>
      <c r="F917" s="40"/>
      <c r="G917" s="627"/>
      <c r="H917" s="45"/>
      <c r="I917" s="277"/>
      <c r="J917" s="277"/>
      <c r="K917" s="38"/>
      <c r="L917" s="39"/>
      <c r="M917" s="750"/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  <c r="AC917" s="226" t="e">
        <f>IF(ISNA(VLOOKUP(F917,NXT!$C$18:$C$347,1,0)),x,"")</f>
        <v>#NAME?</v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 t="str">
        <f t="shared" si="30"/>
        <v/>
      </c>
      <c r="C918" s="37"/>
      <c r="D918" s="205"/>
      <c r="E918" s="37"/>
      <c r="F918" s="40"/>
      <c r="G918" s="627"/>
      <c r="H918" s="45"/>
      <c r="I918" s="277"/>
      <c r="J918" s="277"/>
      <c r="K918" s="38"/>
      <c r="L918" s="39"/>
      <c r="M918" s="750"/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  <c r="AC918" s="226" t="e">
        <f>IF(ISNA(VLOOKUP(F918,NXT!$C$18:$C$347,1,0)),x,"")</f>
        <v>#NAME?</v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 t="str">
        <f t="shared" si="30"/>
        <v/>
      </c>
      <c r="C919" s="37"/>
      <c r="D919" s="205"/>
      <c r="E919" s="37"/>
      <c r="F919" s="40"/>
      <c r="G919" s="627"/>
      <c r="H919" s="45"/>
      <c r="I919" s="277"/>
      <c r="J919" s="277"/>
      <c r="K919" s="38"/>
      <c r="L919" s="39"/>
      <c r="M919" s="750"/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30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30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30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30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30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30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30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30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30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30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30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30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30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30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30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30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31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31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31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31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31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31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31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31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31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31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31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31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31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31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31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31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31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31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31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31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31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31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31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31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31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2506790393</v>
      </c>
    </row>
  </sheetData>
  <autoFilter ref="A9:X960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472</v>
      </c>
      <c r="I1" s="830"/>
    </row>
    <row r="2" spans="1:14">
      <c r="A2" s="829" t="str">
        <f>TH!A2</f>
        <v>Địa chỉ: Lô A14, Đường 4A, KCN Hải Sơn, Đức Hòa, Long An</v>
      </c>
      <c r="H2" s="831" t="s">
        <v>473</v>
      </c>
      <c r="I2" s="831"/>
    </row>
    <row r="3" spans="1:14">
      <c r="H3" s="831" t="s">
        <v>474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475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2013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4" t="s">
        <v>130</v>
      </c>
      <c r="I7" s="974"/>
      <c r="J7" s="836"/>
      <c r="K7" s="836"/>
      <c r="M7" s="942" t="s">
        <v>445</v>
      </c>
      <c r="N7" s="942"/>
    </row>
    <row r="8" spans="1:14" ht="23.25" customHeight="1" thickBot="1">
      <c r="A8" s="975" t="s">
        <v>476</v>
      </c>
      <c r="B8" s="977" t="s">
        <v>1</v>
      </c>
      <c r="C8" s="978"/>
      <c r="D8" s="979" t="s">
        <v>0</v>
      </c>
      <c r="E8" s="975" t="s">
        <v>477</v>
      </c>
      <c r="F8" s="973" t="s">
        <v>98</v>
      </c>
      <c r="G8" s="973"/>
      <c r="H8" s="977" t="s">
        <v>21</v>
      </c>
      <c r="I8" s="978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76"/>
      <c r="B9" s="827" t="s">
        <v>15</v>
      </c>
      <c r="C9" s="827" t="s">
        <v>32</v>
      </c>
      <c r="D9" s="980"/>
      <c r="E9" s="976"/>
      <c r="F9" s="848" t="s">
        <v>22</v>
      </c>
      <c r="G9" s="848" t="s">
        <v>23</v>
      </c>
      <c r="H9" s="827" t="s">
        <v>478</v>
      </c>
      <c r="I9" s="827" t="s">
        <v>23</v>
      </c>
      <c r="K9" s="185" t="s">
        <v>491</v>
      </c>
    </row>
    <row r="10" spans="1:14" ht="21.75" customHeight="1">
      <c r="A10" s="837"/>
      <c r="B10" s="837"/>
      <c r="C10" s="837"/>
      <c r="D10" s="838" t="s">
        <v>483</v>
      </c>
      <c r="E10" s="849"/>
      <c r="F10" s="837"/>
      <c r="G10" s="837"/>
      <c r="H10" s="845">
        <f>SUMIF(_M,"&lt;"&amp;$M$8,TH)</f>
        <v>368873865</v>
      </c>
      <c r="I10" s="845">
        <f>SUMIF(_M,"&lt;"&amp;$M$8,TH)</f>
        <v>368873865</v>
      </c>
    </row>
    <row r="11" spans="1:14" ht="21.75" customHeight="1">
      <c r="A11" s="891">
        <f ca="1">IF(ROWS($1:1)&gt;COUNT(Dong6),"",OFFSET(TH!C$1,SMALL(Dong6,ROWS($1:1)),))</f>
        <v>41455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41455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41366</v>
      </c>
      <c r="B12" s="890">
        <f ca="1">IF(ROWS($1:2)&gt;COUNT(Dong6),"",OFFSET(TH!D$1,SMALL(Dong6,ROWS($1:2)),))</f>
        <v>0</v>
      </c>
      <c r="C12" s="891">
        <f ca="1">IF(ROWS($1:2)&gt;COUNT(Dong6),"",OFFSET(TH!E$1,SMALL(Dong6,ROWS($1:2)),))</f>
        <v>41366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30050350</v>
      </c>
      <c r="I12" s="894">
        <f ca="1">IF(ROWS($1:2)&gt;COUNT(Dong6),"",OFFSET(TH!K$1,SMALL(Dong6,ROWS($1:2)),))</f>
        <v>30050350</v>
      </c>
    </row>
    <row r="13" spans="1:14" ht="21.75" customHeight="1">
      <c r="A13" s="891">
        <f ca="1">IF(ROWS($1:3)&gt;COUNT(Dong6),"",OFFSET(TH!C$1,SMALL(Dong6,ROWS($1:3)),))</f>
        <v>41388</v>
      </c>
      <c r="B13" s="890">
        <f ca="1">IF(ROWS($1:3)&gt;COUNT(Dong6),"",OFFSET(TH!D$1,SMALL(Dong6,ROWS($1:3)),))</f>
        <v>0</v>
      </c>
      <c r="C13" s="891">
        <f ca="1">IF(ROWS($1:3)&gt;COUNT(Dong6),"",OFFSET(TH!E$1,SMALL(Dong6,ROWS($1:3)),))</f>
        <v>41388</v>
      </c>
      <c r="D13" s="892" t="str">
        <f ca="1">IF(ROWS($1:3)&gt;COUNT(Dong6),"",OFFSET(TH!F$1,SMALL(Dong6,ROWS($1:3)),))</f>
        <v>Thu tiền hàng</v>
      </c>
      <c r="E13" s="890">
        <f t="shared" ca="1" si="0"/>
        <v>3</v>
      </c>
      <c r="F13" s="893" t="str">
        <f ca="1">IF(ROWS($1:3)&gt;COUNT(Dong6),"",OFFSET(TH!L$1,SMALL(Dong6,ROWS($1:3)),))</f>
        <v>1121</v>
      </c>
      <c r="G13" s="893" t="str">
        <f ca="1">IF(ROWS($1:3)&gt;COUNT(Dong6),"",OFFSET(TH!M$1,SMALL(Dong6,ROWS($1:3)),))</f>
        <v>131</v>
      </c>
      <c r="H13" s="894">
        <f ca="1">IF(ROWS($1:3)&gt;COUNT(Dong6),"",OFFSET(TH!K$1,SMALL(Dong6,ROWS($1:3)),))</f>
        <v>17000000</v>
      </c>
      <c r="I13" s="894">
        <f ca="1">IF(ROWS($1:3)&gt;COUNT(Dong6),"",OFFSET(TH!K$1,SMALL(Dong6,ROWS($1:3)),))</f>
        <v>17000000</v>
      </c>
    </row>
    <row r="14" spans="1:14" ht="21.75" customHeight="1">
      <c r="A14" s="891">
        <f ca="1">IF(ROWS($1:4)&gt;COUNT(Dong6),"",OFFSET(TH!C$1,SMALL(Dong6,ROWS($1:4)),))</f>
        <v>41389</v>
      </c>
      <c r="B14" s="890">
        <f ca="1">IF(ROWS($1:4)&gt;COUNT(Dong6),"",OFFSET(TH!D$1,SMALL(Dong6,ROWS($1:4)),))</f>
        <v>0</v>
      </c>
      <c r="C14" s="891">
        <f ca="1">IF(ROWS($1:4)&gt;COUNT(Dong6),"",OFFSET(TH!E$1,SMALL(Dong6,ROWS($1:4)),))</f>
        <v>41389</v>
      </c>
      <c r="D14" s="892" t="str">
        <f ca="1">IF(ROWS($1:4)&gt;COUNT(Dong6),"",OFFSET(TH!F$1,SMALL(Dong6,ROWS($1:4)),))</f>
        <v>Lãi tiền gửi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515</v>
      </c>
      <c r="H14" s="894">
        <f ca="1">IF(ROWS($1:4)&gt;COUNT(Dong6),"",OFFSET(TH!K$1,SMALL(Dong6,ROWS($1:4)),))</f>
        <v>2630</v>
      </c>
      <c r="I14" s="894">
        <f ca="1">IF(ROWS($1:4)&gt;COUNT(Dong6),"",OFFSET(TH!K$1,SMALL(Dong6,ROWS($1:4)),))</f>
        <v>2630</v>
      </c>
    </row>
    <row r="15" spans="1:14" ht="21.75" customHeight="1">
      <c r="A15" s="891">
        <f ca="1">IF(ROWS($1:5)&gt;COUNT(Dong6),"",OFFSET(TH!C$1,SMALL(Dong6,ROWS($1:5)),))</f>
        <v>41391</v>
      </c>
      <c r="B15" s="890">
        <f ca="1">IF(ROWS($1:5)&gt;COUNT(Dong6),"",OFFSET(TH!D$1,SMALL(Dong6,ROWS($1:5)),))</f>
        <v>0</v>
      </c>
      <c r="C15" s="891">
        <f ca="1">IF(ROWS($1:5)&gt;COUNT(Dong6),"",OFFSET(TH!E$1,SMALL(Dong6,ROWS($1:5)),))</f>
        <v>41391</v>
      </c>
      <c r="D15" s="892" t="str">
        <f ca="1">IF(ROWS($1:5)&gt;COUNT(Dong6),"",OFFSET(TH!F$1,SMALL(Dong6,ROWS($1:5)),))</f>
        <v>Nộp tiền mặt vào tài khoản</v>
      </c>
      <c r="E15" s="890">
        <f t="shared" ca="1" si="0"/>
        <v>5</v>
      </c>
      <c r="F15" s="893" t="str">
        <f ca="1">IF(ROWS($1:5)&gt;COUNT(Dong6),"",OFFSET(TH!L$1,SMALL(Dong6,ROWS($1:5)),))</f>
        <v>1121</v>
      </c>
      <c r="G15" s="893" t="str">
        <f ca="1">IF(ROWS($1:5)&gt;COUNT(Dong6),"",OFFSET(TH!M$1,SMALL(Dong6,ROWS($1:5)),))</f>
        <v>1111</v>
      </c>
      <c r="H15" s="894">
        <f ca="1">IF(ROWS($1:5)&gt;COUNT(Dong6),"",OFFSET(TH!K$1,SMALL(Dong6,ROWS($1:5)),))</f>
        <v>20000000</v>
      </c>
      <c r="I15" s="894">
        <f ca="1">IF(ROWS($1:5)&gt;COUNT(Dong6),"",OFFSET(TH!K$1,SMALL(Dong6,ROWS($1:5)),))</f>
        <v>20000000</v>
      </c>
    </row>
    <row r="16" spans="1:14" ht="21.75" customHeight="1">
      <c r="A16" s="891">
        <f ca="1">IF(ROWS($1:6)&gt;COUNT(Dong6),"",OFFSET(TH!C$1,SMALL(Dong6,ROWS($1:6)),))</f>
        <v>41396</v>
      </c>
      <c r="B16" s="890">
        <f ca="1">IF(ROWS($1:6)&gt;COUNT(Dong6),"",OFFSET(TH!D$1,SMALL(Dong6,ROWS($1:6)),))</f>
        <v>0</v>
      </c>
      <c r="C16" s="891">
        <f ca="1">IF(ROWS($1:6)&gt;COUNT(Dong6),"",OFFSET(TH!E$1,SMALL(Dong6,ROWS($1:6)),))</f>
        <v>41396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8382000</v>
      </c>
      <c r="I16" s="894">
        <f ca="1">IF(ROWS($1:6)&gt;COUNT(Dong6),"",OFFSET(TH!K$1,SMALL(Dong6,ROWS($1:6)),))</f>
        <v>8382000</v>
      </c>
    </row>
    <row r="17" spans="1:9" ht="21.75" customHeight="1">
      <c r="A17" s="891">
        <f ca="1">IF(ROWS($1:7)&gt;COUNT(Dong6),"",OFFSET(TH!C$1,SMALL(Dong6,ROWS($1:7)),))</f>
        <v>41398</v>
      </c>
      <c r="B17" s="890">
        <f ca="1">IF(ROWS($1:7)&gt;COUNT(Dong6),"",OFFSET(TH!D$1,SMALL(Dong6,ROWS($1:7)),))</f>
        <v>0</v>
      </c>
      <c r="C17" s="891">
        <f ca="1">IF(ROWS($1:7)&gt;COUNT(Dong6),"",OFFSET(TH!E$1,SMALL(Dong6,ROWS($1:7)),))</f>
        <v>41398</v>
      </c>
      <c r="D17" s="892" t="str">
        <f ca="1">IF(ROWS($1:7)&gt;COUNT(Dong6),"",OFFSET(TH!F$1,SMALL(Dong6,ROWS($1:7)),))</f>
        <v>Thu tiền hàng</v>
      </c>
      <c r="E17" s="890">
        <f t="shared" ca="1" si="0"/>
        <v>7</v>
      </c>
      <c r="F17" s="893" t="str">
        <f ca="1">IF(ROWS($1:7)&gt;COUNT(Dong6),"",OFFSET(TH!L$1,SMALL(Dong6,ROWS($1:7)),))</f>
        <v>1121</v>
      </c>
      <c r="G17" s="893" t="str">
        <f ca="1">IF(ROWS($1:7)&gt;COUNT(Dong6),"",OFFSET(TH!M$1,SMALL(Dong6,ROWS($1:7)),))</f>
        <v>131</v>
      </c>
      <c r="H17" s="894">
        <f ca="1">IF(ROWS($1:7)&gt;COUNT(Dong6),"",OFFSET(TH!K$1,SMALL(Dong6,ROWS($1:7)),))</f>
        <v>42122355</v>
      </c>
      <c r="I17" s="894">
        <f ca="1">IF(ROWS($1:7)&gt;COUNT(Dong6),"",OFFSET(TH!K$1,SMALL(Dong6,ROWS($1:7)),))</f>
        <v>42122355</v>
      </c>
    </row>
    <row r="18" spans="1:9" ht="21.75" customHeight="1">
      <c r="A18" s="891">
        <f ca="1">IF(ROWS($1:8)&gt;COUNT(Dong6),"",OFFSET(TH!C$1,SMALL(Dong6,ROWS($1:8)),))</f>
        <v>41410</v>
      </c>
      <c r="B18" s="890">
        <f ca="1">IF(ROWS($1:8)&gt;COUNT(Dong6),"",OFFSET(TH!D$1,SMALL(Dong6,ROWS($1:8)),))</f>
        <v>0</v>
      </c>
      <c r="C18" s="891">
        <f ca="1">IF(ROWS($1:8)&gt;COUNT(Dong6),"",OFFSET(TH!E$1,SMALL(Dong6,ROWS($1:8)),))</f>
        <v>41410</v>
      </c>
      <c r="D18" s="892" t="str">
        <f ca="1">IF(ROWS($1:8)&gt;COUNT(Dong6),"",OFFSET(TH!F$1,SMALL(Dong6,ROWS($1:8)),))</f>
        <v>Thu tiền hàng</v>
      </c>
      <c r="E18" s="890">
        <f t="shared" ca="1" si="0"/>
        <v>8</v>
      </c>
      <c r="F18" s="893" t="str">
        <f ca="1">IF(ROWS($1:8)&gt;COUNT(Dong6),"",OFFSET(TH!L$1,SMALL(Dong6,ROWS($1:8)),))</f>
        <v>1121</v>
      </c>
      <c r="G18" s="893" t="str">
        <f ca="1">IF(ROWS($1:8)&gt;COUNT(Dong6),"",OFFSET(TH!M$1,SMALL(Dong6,ROWS($1:8)),))</f>
        <v>131</v>
      </c>
      <c r="H18" s="894">
        <f ca="1">IF(ROWS($1:8)&gt;COUNT(Dong6),"",OFFSET(TH!K$1,SMALL(Dong6,ROWS($1:8)),))</f>
        <v>27451050</v>
      </c>
      <c r="I18" s="894">
        <f ca="1">IF(ROWS($1:8)&gt;COUNT(Dong6),"",OFFSET(TH!K$1,SMALL(Dong6,ROWS($1:8)),))</f>
        <v>27451050</v>
      </c>
    </row>
    <row r="19" spans="1:9" ht="21.75" customHeight="1">
      <c r="A19" s="891">
        <f ca="1">IF(ROWS($1:9)&gt;COUNT(Dong6),"",OFFSET(TH!C$1,SMALL(Dong6,ROWS($1:9)),))</f>
        <v>41414</v>
      </c>
      <c r="B19" s="890">
        <f ca="1">IF(ROWS($1:9)&gt;COUNT(Dong6),"",OFFSET(TH!D$1,SMALL(Dong6,ROWS($1:9)),))</f>
        <v>0</v>
      </c>
      <c r="C19" s="891">
        <f ca="1">IF(ROWS($1:9)&gt;COUNT(Dong6),"",OFFSET(TH!E$1,SMALL(Dong6,ROWS($1:9)),))</f>
        <v>41414</v>
      </c>
      <c r="D19" s="892" t="str">
        <f ca="1">IF(ROWS($1:9)&gt;COUNT(Dong6),"",OFFSET(TH!F$1,SMALL(Dong6,ROWS($1:9)),))</f>
        <v>Thu tiền hàng</v>
      </c>
      <c r="E19" s="890">
        <f t="shared" ca="1" si="0"/>
        <v>9</v>
      </c>
      <c r="F19" s="893" t="str">
        <f ca="1">IF(ROWS($1:9)&gt;COUNT(Dong6),"",OFFSET(TH!L$1,SMALL(Dong6,ROWS($1:9)),))</f>
        <v>1121</v>
      </c>
      <c r="G19" s="893" t="str">
        <f ca="1">IF(ROWS($1:9)&gt;COUNT(Dong6),"",OFFSET(TH!M$1,SMALL(Dong6,ROWS($1:9)),))</f>
        <v>131</v>
      </c>
      <c r="H19" s="894">
        <f ca="1">IF(ROWS($1:9)&gt;COUNT(Dong6),"",OFFSET(TH!K$1,SMALL(Dong6,ROWS($1:9)),))</f>
        <v>10000000</v>
      </c>
      <c r="I19" s="894">
        <f ca="1">IF(ROWS($1:9)&gt;COUNT(Dong6),"",OFFSET(TH!K$1,SMALL(Dong6,ROWS($1:9)),))</f>
        <v>10000000</v>
      </c>
    </row>
    <row r="20" spans="1:9" ht="21.75" customHeight="1">
      <c r="A20" s="891">
        <f ca="1">IF(ROWS($1:10)&gt;COUNT(Dong6),"",OFFSET(TH!C$1,SMALL(Dong6,ROWS($1:10)),))</f>
        <v>41414</v>
      </c>
      <c r="B20" s="890">
        <f ca="1">IF(ROWS($1:10)&gt;COUNT(Dong6),"",OFFSET(TH!D$1,SMALL(Dong6,ROWS($1:10)),))</f>
        <v>0</v>
      </c>
      <c r="C20" s="891">
        <f ca="1">IF(ROWS($1:10)&gt;COUNT(Dong6),"",OFFSET(TH!E$1,SMALL(Dong6,ROWS($1:10)),))</f>
        <v>41414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9950490</v>
      </c>
      <c r="I20" s="894">
        <f ca="1">IF(ROWS($1:10)&gt;COUNT(Dong6),"",OFFSET(TH!K$1,SMALL(Dong6,ROWS($1:10)),))</f>
        <v>9950490</v>
      </c>
    </row>
    <row r="21" spans="1:9" ht="21.75" customHeight="1">
      <c r="A21" s="891">
        <f ca="1">IF(ROWS($1:11)&gt;COUNT(Dong6),"",OFFSET(TH!C$1,SMALL(Dong6,ROWS($1:11)),))</f>
        <v>41419</v>
      </c>
      <c r="B21" s="890">
        <f ca="1">IF(ROWS($1:11)&gt;COUNT(Dong6),"",OFFSET(TH!D$1,SMALL(Dong6,ROWS($1:11)),))</f>
        <v>0</v>
      </c>
      <c r="C21" s="891">
        <f ca="1">IF(ROWS($1:11)&gt;COUNT(Dong6),"",OFFSET(TH!E$1,SMALL(Dong6,ROWS($1:11)),))</f>
        <v>41419</v>
      </c>
      <c r="D21" s="892" t="str">
        <f ca="1">IF(ROWS($1:11)&gt;COUNT(Dong6),"",OFFSET(TH!F$1,SMALL(Dong6,ROWS($1:11)),))</f>
        <v>Lãi tiền gửi</v>
      </c>
      <c r="E21" s="890">
        <f t="shared" ca="1" si="0"/>
        <v>11</v>
      </c>
      <c r="F21" s="893" t="str">
        <f ca="1">IF(ROWS($1:11)&gt;COUNT(Dong6),"",OFFSET(TH!L$1,SMALL(Dong6,ROWS($1:11)),))</f>
        <v>1121</v>
      </c>
      <c r="G21" s="893" t="str">
        <f ca="1">IF(ROWS($1:11)&gt;COUNT(Dong6),"",OFFSET(TH!M$1,SMALL(Dong6,ROWS($1:11)),))</f>
        <v>515</v>
      </c>
      <c r="H21" s="894">
        <f ca="1">IF(ROWS($1:11)&gt;COUNT(Dong6),"",OFFSET(TH!K$1,SMALL(Dong6,ROWS($1:11)),))</f>
        <v>13612</v>
      </c>
      <c r="I21" s="894">
        <f ca="1">IF(ROWS($1:11)&gt;COUNT(Dong6),"",OFFSET(TH!K$1,SMALL(Dong6,ROWS($1:11)),))</f>
        <v>13612</v>
      </c>
    </row>
    <row r="22" spans="1:9" ht="21.75" customHeight="1">
      <c r="A22" s="891">
        <f ca="1">IF(ROWS($1:12)&gt;COUNT(Dong6),"",OFFSET(TH!C$1,SMALL(Dong6,ROWS($1:12)),))</f>
        <v>41421</v>
      </c>
      <c r="B22" s="890">
        <f ca="1">IF(ROWS($1:12)&gt;COUNT(Dong6),"",OFFSET(TH!D$1,SMALL(Dong6,ROWS($1:12)),))</f>
        <v>0</v>
      </c>
      <c r="C22" s="891">
        <f ca="1">IF(ROWS($1:12)&gt;COUNT(Dong6),"",OFFSET(TH!E$1,SMALL(Dong6,ROWS($1:12)),))</f>
        <v>41421</v>
      </c>
      <c r="D22" s="892" t="str">
        <f ca="1">IF(ROWS($1:12)&gt;COUNT(Dong6),"",OFFSET(TH!F$1,SMALL(Dong6,ROWS($1:12)),))</f>
        <v>Thu tiền hàng</v>
      </c>
      <c r="E22" s="890">
        <f t="shared" ca="1" si="0"/>
        <v>12</v>
      </c>
      <c r="F22" s="893" t="str">
        <f ca="1">IF(ROWS($1:12)&gt;COUNT(Dong6),"",OFFSET(TH!L$1,SMALL(Dong6,ROWS($1:12)),))</f>
        <v>1121</v>
      </c>
      <c r="G22" s="893" t="str">
        <f ca="1">IF(ROWS($1:12)&gt;COUNT(Dong6),"",OFFSET(TH!M$1,SMALL(Dong6,ROWS($1:12)),))</f>
        <v>131</v>
      </c>
      <c r="H22" s="894">
        <f ca="1">IF(ROWS($1:12)&gt;COUNT(Dong6),"",OFFSET(TH!K$1,SMALL(Dong6,ROWS($1:12)),))</f>
        <v>28498800</v>
      </c>
      <c r="I22" s="894">
        <f ca="1">IF(ROWS($1:12)&gt;COUNT(Dong6),"",OFFSET(TH!K$1,SMALL(Dong6,ROWS($1:12)),))</f>
        <v>28498800</v>
      </c>
    </row>
    <row r="23" spans="1:9" ht="21.75" customHeight="1">
      <c r="A23" s="891">
        <f ca="1">IF(ROWS($1:13)&gt;COUNT(Dong6),"",OFFSET(TH!C$1,SMALL(Dong6,ROWS($1:13)),))</f>
        <v>41425</v>
      </c>
      <c r="B23" s="890">
        <f ca="1">IF(ROWS($1:13)&gt;COUNT(Dong6),"",OFFSET(TH!D$1,SMALL(Dong6,ROWS($1:13)),))</f>
        <v>0</v>
      </c>
      <c r="C23" s="891">
        <f ca="1">IF(ROWS($1:13)&gt;COUNT(Dong6),"",OFFSET(TH!E$1,SMALL(Dong6,ROWS($1:13)),))</f>
        <v>41425</v>
      </c>
      <c r="D23" s="892" t="str">
        <f ca="1">IF(ROWS($1:13)&gt;COUNT(Dong6),"",OFFSET(TH!F$1,SMALL(Dong6,ROWS($1:13)),))</f>
        <v>Thu tiền hàng</v>
      </c>
      <c r="E23" s="890">
        <f t="shared" ca="1" si="0"/>
        <v>13</v>
      </c>
      <c r="F23" s="893" t="str">
        <f ca="1">IF(ROWS($1:13)&gt;COUNT(Dong6),"",OFFSET(TH!L$1,SMALL(Dong6,ROWS($1:13)),))</f>
        <v>1121</v>
      </c>
      <c r="G23" s="893" t="str">
        <f ca="1">IF(ROWS($1:13)&gt;COUNT(Dong6),"",OFFSET(TH!M$1,SMALL(Dong6,ROWS($1:13)),))</f>
        <v>131</v>
      </c>
      <c r="H23" s="894">
        <f ca="1">IF(ROWS($1:13)&gt;COUNT(Dong6),"",OFFSET(TH!K$1,SMALL(Dong6,ROWS($1:13)),))</f>
        <v>20000000</v>
      </c>
      <c r="I23" s="894">
        <f ca="1">IF(ROWS($1:13)&gt;COUNT(Dong6),"",OFFSET(TH!K$1,SMALL(Dong6,ROWS($1:13)),))</f>
        <v>20000000</v>
      </c>
    </row>
    <row r="24" spans="1:9" ht="21.75" customHeight="1">
      <c r="A24" s="891">
        <f ca="1">IF(ROWS($1:14)&gt;COUNT(Dong6),"",OFFSET(TH!C$1,SMALL(Dong6,ROWS($1:14)),))</f>
        <v>41446</v>
      </c>
      <c r="B24" s="890">
        <f ca="1">IF(ROWS($1:14)&gt;COUNT(Dong6),"",OFFSET(TH!D$1,SMALL(Dong6,ROWS($1:14)),))</f>
        <v>0</v>
      </c>
      <c r="C24" s="891">
        <f ca="1">IF(ROWS($1:14)&gt;COUNT(Dong6),"",OFFSET(TH!E$1,SMALL(Dong6,ROWS($1:14)),))</f>
        <v>41446</v>
      </c>
      <c r="D24" s="892" t="str">
        <f ca="1">IF(ROWS($1:14)&gt;COUNT(Dong6),"",OFFSET(TH!F$1,SMALL(Dong6,ROWS($1:14)),))</f>
        <v>Thu tiền hàng</v>
      </c>
      <c r="E24" s="890">
        <f t="shared" ca="1" si="0"/>
        <v>14</v>
      </c>
      <c r="F24" s="893" t="str">
        <f ca="1">IF(ROWS($1:14)&gt;COUNT(Dong6),"",OFFSET(TH!L$1,SMALL(Dong6,ROWS($1:14)),))</f>
        <v>1121</v>
      </c>
      <c r="G24" s="893" t="str">
        <f ca="1">IF(ROWS($1:14)&gt;COUNT(Dong6),"",OFFSET(TH!M$1,SMALL(Dong6,ROWS($1:14)),))</f>
        <v>131</v>
      </c>
      <c r="H24" s="894">
        <f ca="1">IF(ROWS($1:14)&gt;COUNT(Dong6),"",OFFSET(TH!K$1,SMALL(Dong6,ROWS($1:14)),))</f>
        <v>23721250</v>
      </c>
      <c r="I24" s="894">
        <f ca="1">IF(ROWS($1:14)&gt;COUNT(Dong6),"",OFFSET(TH!K$1,SMALL(Dong6,ROWS($1:14)),))</f>
        <v>23721250</v>
      </c>
    </row>
    <row r="25" spans="1:9" ht="21.75" customHeight="1">
      <c r="A25" s="891">
        <f ca="1">IF(ROWS($1:15)&gt;COUNT(Dong6),"",OFFSET(TH!C$1,SMALL(Dong6,ROWS($1:15)),))</f>
        <v>41450</v>
      </c>
      <c r="B25" s="890">
        <f ca="1">IF(ROWS($1:15)&gt;COUNT(Dong6),"",OFFSET(TH!D$1,SMALL(Dong6,ROWS($1:15)),))</f>
        <v>0</v>
      </c>
      <c r="C25" s="891">
        <f ca="1">IF(ROWS($1:15)&gt;COUNT(Dong6),"",OFFSET(TH!E$1,SMALL(Dong6,ROWS($1:15)),))</f>
        <v>41450</v>
      </c>
      <c r="D25" s="892" t="str">
        <f ca="1">IF(ROWS($1:15)&gt;COUNT(Dong6),"",OFFSET(TH!F$1,SMALL(Dong6,ROWS($1:15)),))</f>
        <v>Thu tiền hàng</v>
      </c>
      <c r="E25" s="890">
        <f t="shared" ca="1" si="0"/>
        <v>15</v>
      </c>
      <c r="F25" s="893" t="str">
        <f ca="1">IF(ROWS($1:15)&gt;COUNT(Dong6),"",OFFSET(TH!L$1,SMALL(Dong6,ROWS($1:15)),))</f>
        <v>1121</v>
      </c>
      <c r="G25" s="893" t="str">
        <f ca="1">IF(ROWS($1:15)&gt;COUNT(Dong6),"",OFFSET(TH!M$1,SMALL(Dong6,ROWS($1:15)),))</f>
        <v>131</v>
      </c>
      <c r="H25" s="894">
        <f ca="1">IF(ROWS($1:15)&gt;COUNT(Dong6),"",OFFSET(TH!K$1,SMALL(Dong6,ROWS($1:15)),))</f>
        <v>37813270</v>
      </c>
      <c r="I25" s="894">
        <f ca="1">IF(ROWS($1:15)&gt;COUNT(Dong6),"",OFFSET(TH!K$1,SMALL(Dong6,ROWS($1:15)),))</f>
        <v>37813270</v>
      </c>
    </row>
    <row r="26" spans="1:9" ht="21.75" customHeight="1">
      <c r="A26" s="891">
        <f ca="1">IF(ROWS($1:16)&gt;COUNT(Dong6),"",OFFSET(TH!C$1,SMALL(Dong6,ROWS($1:16)),))</f>
        <v>41450</v>
      </c>
      <c r="B26" s="890">
        <f ca="1">IF(ROWS($1:16)&gt;COUNT(Dong6),"",OFFSET(TH!D$1,SMALL(Dong6,ROWS($1:16)),))</f>
        <v>0</v>
      </c>
      <c r="C26" s="891">
        <f ca="1">IF(ROWS($1:16)&gt;COUNT(Dong6),"",OFFSET(TH!E$1,SMALL(Dong6,ROWS($1:16)),))</f>
        <v>41450</v>
      </c>
      <c r="D26" s="892" t="str">
        <f ca="1">IF(ROWS($1:16)&gt;COUNT(Dong6),"",OFFSET(TH!F$1,SMALL(Dong6,ROWS($1:16)),))</f>
        <v>Lãi tiền gửi</v>
      </c>
      <c r="E26" s="890">
        <f t="shared" ca="1" si="0"/>
        <v>16</v>
      </c>
      <c r="F26" s="893" t="str">
        <f ca="1">IF(ROWS($1:16)&gt;COUNT(Dong6),"",OFFSET(TH!L$1,SMALL(Dong6,ROWS($1:16)),))</f>
        <v>1121</v>
      </c>
      <c r="G26" s="893" t="str">
        <f ca="1">IF(ROWS($1:16)&gt;COUNT(Dong6),"",OFFSET(TH!M$1,SMALL(Dong6,ROWS($1:16)),))</f>
        <v>515</v>
      </c>
      <c r="H26" s="894">
        <f ca="1">IF(ROWS($1:16)&gt;COUNT(Dong6),"",OFFSET(TH!K$1,SMALL(Dong6,ROWS($1:16)),))</f>
        <v>17760</v>
      </c>
      <c r="I26" s="894">
        <f ca="1">IF(ROWS($1:16)&gt;COUNT(Dong6),"",OFFSET(TH!K$1,SMALL(Dong6,ROWS($1:16)),))</f>
        <v>17760</v>
      </c>
    </row>
    <row r="27" spans="1:9" ht="21.75" customHeight="1">
      <c r="A27" s="891">
        <f ca="1">IF(ROWS($1:17)&gt;COUNT(Dong6),"",OFFSET(TH!C$1,SMALL(Dong6,ROWS($1:17)),))</f>
        <v>41365</v>
      </c>
      <c r="B27" s="890">
        <f ca="1">IF(ROWS($1:17)&gt;COUNT(Dong6),"",OFFSET(TH!D$1,SMALL(Dong6,ROWS($1:17)),))</f>
        <v>0</v>
      </c>
      <c r="C27" s="891">
        <f ca="1">IF(ROWS($1:17)&gt;COUNT(Dong6),"",OFFSET(TH!E$1,SMALL(Dong6,ROWS($1:17)),))</f>
        <v>41365</v>
      </c>
      <c r="D27" s="892" t="str">
        <f ca="1">IF(ROWS($1:17)&gt;COUNT(Dong6),"",OFFSET(TH!F$1,SMALL(Dong6,ROWS($1:17)),))</f>
        <v>Thu phí duy trì tài khoản</v>
      </c>
      <c r="E27" s="890">
        <f t="shared" ca="1" si="0"/>
        <v>17</v>
      </c>
      <c r="F27" s="893" t="str">
        <f ca="1">IF(ROWS($1:17)&gt;COUNT(Dong6),"",OFFSET(TH!L$1,SMALL(Dong6,ROWS($1:17)),))</f>
        <v>642</v>
      </c>
      <c r="G27" s="893" t="str">
        <f ca="1">IF(ROWS($1:17)&gt;COUNT(Dong6),"",OFFSET(TH!M$1,SMALL(Dong6,ROWS($1:17)),))</f>
        <v>1121</v>
      </c>
      <c r="H27" s="894">
        <f ca="1">IF(ROWS($1:17)&gt;COUNT(Dong6),"",OFFSET(TH!K$1,SMALL(Dong6,ROWS($1:17)),))</f>
        <v>30000</v>
      </c>
      <c r="I27" s="894">
        <f ca="1">IF(ROWS($1:17)&gt;COUNT(Dong6),"",OFFSET(TH!K$1,SMALL(Dong6,ROWS($1:17)),))</f>
        <v>30000</v>
      </c>
    </row>
    <row r="28" spans="1:9" ht="21.75" customHeight="1">
      <c r="A28" s="891">
        <f ca="1">IF(ROWS($1:18)&gt;COUNT(Dong6),"",OFFSET(TH!C$1,SMALL(Dong6,ROWS($1:18)),))</f>
        <v>41367</v>
      </c>
      <c r="B28" s="890">
        <f ca="1">IF(ROWS($1:18)&gt;COUNT(Dong6),"",OFFSET(TH!D$1,SMALL(Dong6,ROWS($1:18)),))</f>
        <v>0</v>
      </c>
      <c r="C28" s="891">
        <f ca="1">IF(ROWS($1:18)&gt;COUNT(Dong6),"",OFFSET(TH!E$1,SMALL(Dong6,ROWS($1:18)),))</f>
        <v>41367</v>
      </c>
      <c r="D28" s="892" t="str">
        <f ca="1">IF(ROWS($1:18)&gt;COUNT(Dong6),"",OFFSET(TH!F$1,SMALL(Dong6,ROWS($1:18)),))</f>
        <v>Chi sec nhập quỹ tiền mặt</v>
      </c>
      <c r="E28" s="890">
        <f t="shared" ca="1" si="0"/>
        <v>18</v>
      </c>
      <c r="F28" s="893" t="str">
        <f ca="1">IF(ROWS($1:18)&gt;COUNT(Dong6),"",OFFSET(TH!L$1,SMALL(Dong6,ROWS($1:18)),))</f>
        <v>1111</v>
      </c>
      <c r="G28" s="893" t="str">
        <f ca="1">IF(ROWS($1:18)&gt;COUNT(Dong6),"",OFFSET(TH!M$1,SMALL(Dong6,ROWS($1:18)),))</f>
        <v>1121</v>
      </c>
      <c r="H28" s="894">
        <f ca="1">IF(ROWS($1:18)&gt;COUNT(Dong6),"",OFFSET(TH!K$1,SMALL(Dong6,ROWS($1:18)),))</f>
        <v>30000000</v>
      </c>
      <c r="I28" s="894">
        <f ca="1">IF(ROWS($1:18)&gt;COUNT(Dong6),"",OFFSET(TH!K$1,SMALL(Dong6,ROWS($1:18)),))</f>
        <v>30000000</v>
      </c>
    </row>
    <row r="29" spans="1:9" ht="21.75" customHeight="1">
      <c r="A29" s="891">
        <f ca="1">IF(ROWS($1:19)&gt;COUNT(Dong6),"",OFFSET(TH!C$1,SMALL(Dong6,ROWS($1:19)),))</f>
        <v>41389</v>
      </c>
      <c r="B29" s="890">
        <f ca="1">IF(ROWS($1:19)&gt;COUNT(Dong6),"",OFFSET(TH!D$1,SMALL(Dong6,ROWS($1:19)),))</f>
        <v>0</v>
      </c>
      <c r="C29" s="891">
        <f ca="1">IF(ROWS($1:19)&gt;COUNT(Dong6),"",OFFSET(TH!E$1,SMALL(Dong6,ROWS($1:19)),))</f>
        <v>41389</v>
      </c>
      <c r="D29" s="892" t="str">
        <f ca="1">IF(ROWS($1:19)&gt;COUNT(Dong6),"",OFFSET(TH!F$1,SMALL(Dong6,ROWS($1:19)),))</f>
        <v>Chi sec nhập quỹ tiền mặt</v>
      </c>
      <c r="E29" s="890">
        <f t="shared" ca="1" si="0"/>
        <v>19</v>
      </c>
      <c r="F29" s="893" t="str">
        <f ca="1">IF(ROWS($1:19)&gt;COUNT(Dong6),"",OFFSET(TH!L$1,SMALL(Dong6,ROWS($1:19)),))</f>
        <v>1111</v>
      </c>
      <c r="G29" s="893" t="str">
        <f ca="1">IF(ROWS($1:19)&gt;COUNT(Dong6),"",OFFSET(TH!M$1,SMALL(Dong6,ROWS($1:19)),))</f>
        <v>1121</v>
      </c>
      <c r="H29" s="894">
        <f ca="1">IF(ROWS($1:19)&gt;COUNT(Dong6),"",OFFSET(TH!K$1,SMALL(Dong6,ROWS($1:19)),))</f>
        <v>17000000</v>
      </c>
      <c r="I29" s="894">
        <f ca="1">IF(ROWS($1:19)&gt;COUNT(Dong6),"",OFFSET(TH!K$1,SMALL(Dong6,ROWS($1:19)),))</f>
        <v>17000000</v>
      </c>
    </row>
    <row r="30" spans="1:9" ht="21.75" customHeight="1">
      <c r="A30" s="891">
        <f ca="1">IF(ROWS($1:20)&gt;COUNT(Dong6),"",OFFSET(TH!C$1,SMALL(Dong6,ROWS($1:20)),))</f>
        <v>41391</v>
      </c>
      <c r="B30" s="890">
        <f ca="1">IF(ROWS($1:20)&gt;COUNT(Dong6),"",OFFSET(TH!D$1,SMALL(Dong6,ROWS($1:20)),))</f>
        <v>0</v>
      </c>
      <c r="C30" s="891">
        <f ca="1">IF(ROWS($1:20)&gt;COUNT(Dong6),"",OFFSET(TH!E$1,SMALL(Dong6,ROWS($1:20)),))</f>
        <v>41391</v>
      </c>
      <c r="D30" s="892" t="str">
        <f ca="1">IF(ROWS($1:20)&gt;COUNT(Dong6),"",OFFSET(TH!F$1,SMALL(Dong6,ROWS($1:20)),))</f>
        <v>Thanh toán tiền hàng</v>
      </c>
      <c r="E30" s="890">
        <f t="shared" ca="1" si="0"/>
        <v>20</v>
      </c>
      <c r="F30" s="893" t="str">
        <f ca="1">IF(ROWS($1:20)&gt;COUNT(Dong6),"",OFFSET(TH!L$1,SMALL(Dong6,ROWS($1:20)),))</f>
        <v>331</v>
      </c>
      <c r="G30" s="893" t="str">
        <f ca="1">IF(ROWS($1:20)&gt;COUNT(Dong6),"",OFFSET(TH!M$1,SMALL(Dong6,ROWS($1:20)),))</f>
        <v>1121</v>
      </c>
      <c r="H30" s="894">
        <f ca="1">IF(ROWS($1:20)&gt;COUNT(Dong6),"",OFFSET(TH!K$1,SMALL(Dong6,ROWS($1:20)),))</f>
        <v>20000000</v>
      </c>
      <c r="I30" s="894">
        <f ca="1">IF(ROWS($1:20)&gt;COUNT(Dong6),"",OFFSET(TH!K$1,SMALL(Dong6,ROWS($1:20)),))</f>
        <v>20000000</v>
      </c>
    </row>
    <row r="31" spans="1:9" ht="21.75" customHeight="1">
      <c r="A31" s="891">
        <f ca="1">IF(ROWS($1:21)&gt;COUNT(Dong6),"",OFFSET(TH!C$1,SMALL(Dong6,ROWS($1:21)),))</f>
        <v>41391</v>
      </c>
      <c r="B31" s="890">
        <f ca="1">IF(ROWS($1:21)&gt;COUNT(Dong6),"",OFFSET(TH!D$1,SMALL(Dong6,ROWS($1:21)),))</f>
        <v>0</v>
      </c>
      <c r="C31" s="891">
        <f ca="1">IF(ROWS($1:21)&gt;COUNT(Dong6),"",OFFSET(TH!E$1,SMALL(Dong6,ROWS($1:21)),))</f>
        <v>41391</v>
      </c>
      <c r="D31" s="892" t="str">
        <f ca="1">IF(ROWS($1:21)&gt;COUNT(Dong6),"",OFFSET(TH!F$1,SMALL(Dong6,ROWS($1:21)),))</f>
        <v>Phí chuyển tiền</v>
      </c>
      <c r="E31" s="890">
        <f t="shared" ca="1" si="0"/>
        <v>21</v>
      </c>
      <c r="F31" s="893" t="str">
        <f ca="1">IF(ROWS($1:21)&gt;COUNT(Dong6),"",OFFSET(TH!L$1,SMALL(Dong6,ROWS($1:21)),))</f>
        <v>642</v>
      </c>
      <c r="G31" s="893" t="str">
        <f ca="1">IF(ROWS($1:21)&gt;COUNT(Dong6),"",OFFSET(TH!M$1,SMALL(Dong6,ROWS($1:21)),))</f>
        <v>1121</v>
      </c>
      <c r="H31" s="894">
        <f ca="1">IF(ROWS($1:21)&gt;COUNT(Dong6),"",OFFSET(TH!K$1,SMALL(Dong6,ROWS($1:21)),))</f>
        <v>20000</v>
      </c>
      <c r="I31" s="894">
        <f ca="1">IF(ROWS($1:21)&gt;COUNT(Dong6),"",OFFSET(TH!K$1,SMALL(Dong6,ROWS($1:21)),))</f>
        <v>20000</v>
      </c>
    </row>
    <row r="32" spans="1:9" ht="21.75" customHeight="1">
      <c r="A32" s="891">
        <f ca="1">IF(ROWS($1:22)&gt;COUNT(Dong6),"",OFFSET(TH!C$1,SMALL(Dong6,ROWS($1:22)),))</f>
        <v>41391</v>
      </c>
      <c r="B32" s="890">
        <f ca="1">IF(ROWS($1:22)&gt;COUNT(Dong6),"",OFFSET(TH!D$1,SMALL(Dong6,ROWS($1:22)),))</f>
        <v>0</v>
      </c>
      <c r="C32" s="891">
        <f ca="1">IF(ROWS($1:22)&gt;COUNT(Dong6),"",OFFSET(TH!E$1,SMALL(Dong6,ROWS($1:22)),))</f>
        <v>41391</v>
      </c>
      <c r="D32" s="892" t="str">
        <f ca="1">IF(ROWS($1:22)&gt;COUNT(Dong6),"",OFFSET(TH!F$1,SMALL(Dong6,ROWS($1:22)),))</f>
        <v>Phí kiểm đếm</v>
      </c>
      <c r="E32" s="890">
        <f t="shared" ca="1" si="0"/>
        <v>22</v>
      </c>
      <c r="F32" s="893" t="str">
        <f ca="1">IF(ROWS($1:22)&gt;COUNT(Dong6),"",OFFSET(TH!L$1,SMALL(Dong6,ROWS($1:22)),))</f>
        <v>642</v>
      </c>
      <c r="G32" s="893" t="str">
        <f ca="1">IF(ROWS($1:22)&gt;COUNT(Dong6),"",OFFSET(TH!M$1,SMALL(Dong6,ROWS($1:22)),))</f>
        <v>1121</v>
      </c>
      <c r="H32" s="894">
        <f ca="1">IF(ROWS($1:22)&gt;COUNT(Dong6),"",OFFSET(TH!K$1,SMALL(Dong6,ROWS($1:22)),))</f>
        <v>15000</v>
      </c>
      <c r="I32" s="894">
        <f ca="1">IF(ROWS($1:22)&gt;COUNT(Dong6),"",OFFSET(TH!K$1,SMALL(Dong6,ROWS($1:22)),))</f>
        <v>15000</v>
      </c>
    </row>
    <row r="33" spans="1:9" ht="21.75" customHeight="1">
      <c r="A33" s="891">
        <f ca="1">IF(ROWS($1:23)&gt;COUNT(Dong6),"",OFFSET(TH!C$1,SMALL(Dong6,ROWS($1:23)),))</f>
        <v>41397</v>
      </c>
      <c r="B33" s="890">
        <f ca="1">IF(ROWS($1:23)&gt;COUNT(Dong6),"",OFFSET(TH!D$1,SMALL(Dong6,ROWS($1:23)),))</f>
        <v>0</v>
      </c>
      <c r="C33" s="891">
        <f ca="1">IF(ROWS($1:23)&gt;COUNT(Dong6),"",OFFSET(TH!E$1,SMALL(Dong6,ROWS($1:23)),))</f>
        <v>41397</v>
      </c>
      <c r="D33" s="892" t="str">
        <f ca="1">IF(ROWS($1:23)&gt;COUNT(Dong6),"",OFFSET(TH!F$1,SMALL(Dong6,ROWS($1:23)),))</f>
        <v>Chi sec nhập quỹ tiền mặt</v>
      </c>
      <c r="E33" s="890">
        <f t="shared" ca="1" si="0"/>
        <v>23</v>
      </c>
      <c r="F33" s="893" t="str">
        <f ca="1">IF(ROWS($1:23)&gt;COUNT(Dong6),"",OFFSET(TH!L$1,SMALL(Dong6,ROWS($1:23)),))</f>
        <v>1111</v>
      </c>
      <c r="G33" s="893" t="str">
        <f ca="1">IF(ROWS($1:23)&gt;COUNT(Dong6),"",OFFSET(TH!M$1,SMALL(Dong6,ROWS($1:23)),))</f>
        <v>1121</v>
      </c>
      <c r="H33" s="894">
        <f ca="1">IF(ROWS($1:23)&gt;COUNT(Dong6),"",OFFSET(TH!K$1,SMALL(Dong6,ROWS($1:23)),))</f>
        <v>8000000</v>
      </c>
      <c r="I33" s="894">
        <f ca="1">IF(ROWS($1:23)&gt;COUNT(Dong6),"",OFFSET(TH!K$1,SMALL(Dong6,ROWS($1:23)),))</f>
        <v>8000000</v>
      </c>
    </row>
    <row r="34" spans="1:9" ht="21.75" customHeight="1">
      <c r="A34" s="891">
        <f ca="1">IF(ROWS($1:24)&gt;COUNT(Dong6),"",OFFSET(TH!C$1,SMALL(Dong6,ROWS($1:24)),))</f>
        <v>41400</v>
      </c>
      <c r="B34" s="890">
        <f ca="1">IF(ROWS($1:24)&gt;COUNT(Dong6),"",OFFSET(TH!D$1,SMALL(Dong6,ROWS($1:24)),))</f>
        <v>0</v>
      </c>
      <c r="C34" s="891">
        <f ca="1">IF(ROWS($1:24)&gt;COUNT(Dong6),"",OFFSET(TH!E$1,SMALL(Dong6,ROWS($1:24)),))</f>
        <v>41400</v>
      </c>
      <c r="D34" s="892" t="str">
        <f ca="1">IF(ROWS($1:24)&gt;COUNT(Dong6),"",OFFSET(TH!F$1,SMALL(Dong6,ROWS($1:24)),))</f>
        <v>Chi sec nhập quỹ tiền mặt</v>
      </c>
      <c r="E34" s="890">
        <f t="shared" ca="1" si="0"/>
        <v>24</v>
      </c>
      <c r="F34" s="893" t="str">
        <f ca="1">IF(ROWS($1:24)&gt;COUNT(Dong6),"",OFFSET(TH!L$1,SMALL(Dong6,ROWS($1:24)),))</f>
        <v>1111</v>
      </c>
      <c r="G34" s="893" t="str">
        <f ca="1">IF(ROWS($1:24)&gt;COUNT(Dong6),"",OFFSET(TH!M$1,SMALL(Dong6,ROWS($1:24)),))</f>
        <v>1121</v>
      </c>
      <c r="H34" s="894">
        <f ca="1">IF(ROWS($1:24)&gt;COUNT(Dong6),"",OFFSET(TH!K$1,SMALL(Dong6,ROWS($1:24)),))</f>
        <v>42000000</v>
      </c>
      <c r="I34" s="894">
        <f ca="1">IF(ROWS($1:24)&gt;COUNT(Dong6),"",OFFSET(TH!K$1,SMALL(Dong6,ROWS($1:24)),))</f>
        <v>42000000</v>
      </c>
    </row>
    <row r="35" spans="1:9" ht="21.75" customHeight="1">
      <c r="A35" s="891">
        <f ca="1">IF(ROWS($1:25)&gt;COUNT(Dong6),"",OFFSET(TH!C$1,SMALL(Dong6,ROWS($1:25)),))</f>
        <v>41411</v>
      </c>
      <c r="B35" s="890">
        <f ca="1">IF(ROWS($1:25)&gt;COUNT(Dong6),"",OFFSET(TH!D$1,SMALL(Dong6,ROWS($1:25)),))</f>
        <v>0</v>
      </c>
      <c r="C35" s="891">
        <f ca="1">IF(ROWS($1:25)&gt;COUNT(Dong6),"",OFFSET(TH!E$1,SMALL(Dong6,ROWS($1:25)),))</f>
        <v>41411</v>
      </c>
      <c r="D35" s="892" t="str">
        <f ca="1">IF(ROWS($1:25)&gt;COUNT(Dong6),"",OFFSET(TH!F$1,SMALL(Dong6,ROWS($1:25)),))</f>
        <v>Thanh toán tiền hàng</v>
      </c>
      <c r="E35" s="890">
        <f t="shared" ca="1" si="0"/>
        <v>25</v>
      </c>
      <c r="F35" s="893" t="str">
        <f ca="1">IF(ROWS($1:25)&gt;COUNT(Dong6),"",OFFSET(TH!L$1,SMALL(Dong6,ROWS($1:25)),))</f>
        <v>331</v>
      </c>
      <c r="G35" s="893" t="str">
        <f ca="1">IF(ROWS($1:25)&gt;COUNT(Dong6),"",OFFSET(TH!M$1,SMALL(Dong6,ROWS($1:25)),))</f>
        <v>1121</v>
      </c>
      <c r="H35" s="894">
        <f ca="1">IF(ROWS($1:25)&gt;COUNT(Dong6),"",OFFSET(TH!K$1,SMALL(Dong6,ROWS($1:25)),))</f>
        <v>10000000</v>
      </c>
      <c r="I35" s="894">
        <f ca="1">IF(ROWS($1:25)&gt;COUNT(Dong6),"",OFFSET(TH!K$1,SMALL(Dong6,ROWS($1:25)),))</f>
        <v>10000000</v>
      </c>
    </row>
    <row r="36" spans="1:9" ht="21.75" customHeight="1">
      <c r="A36" s="891">
        <f ca="1">IF(ROWS($1:26)&gt;COUNT(Dong6),"",OFFSET(TH!C$1,SMALL(Dong6,ROWS($1:26)),))</f>
        <v>41411</v>
      </c>
      <c r="B36" s="890">
        <f ca="1">IF(ROWS($1:26)&gt;COUNT(Dong6),"",OFFSET(TH!D$1,SMALL(Dong6,ROWS($1:26)),))</f>
        <v>0</v>
      </c>
      <c r="C36" s="891">
        <f ca="1">IF(ROWS($1:26)&gt;COUNT(Dong6),"",OFFSET(TH!E$1,SMALL(Dong6,ROWS($1:26)),))</f>
        <v>41411</v>
      </c>
      <c r="D36" s="892" t="str">
        <f ca="1">IF(ROWS($1:26)&gt;COUNT(Dong6),"",OFFSET(TH!F$1,SMALL(Dong6,ROWS($1:26)),))</f>
        <v>Phí chuyển tiền</v>
      </c>
      <c r="E36" s="890">
        <f t="shared" ca="1" si="0"/>
        <v>26</v>
      </c>
      <c r="F36" s="893" t="str">
        <f ca="1">IF(ROWS($1:26)&gt;COUNT(Dong6),"",OFFSET(TH!L$1,SMALL(Dong6,ROWS($1:26)),))</f>
        <v>642</v>
      </c>
      <c r="G36" s="893" t="str">
        <f ca="1">IF(ROWS($1:26)&gt;COUNT(Dong6),"",OFFSET(TH!M$1,SMALL(Dong6,ROWS($1:26)),))</f>
        <v>1121</v>
      </c>
      <c r="H36" s="894">
        <f ca="1">IF(ROWS($1:26)&gt;COUNT(Dong6),"",OFFSET(TH!K$1,SMALL(Dong6,ROWS($1:26)),))</f>
        <v>20000</v>
      </c>
      <c r="I36" s="894">
        <f ca="1">IF(ROWS($1:26)&gt;COUNT(Dong6),"",OFFSET(TH!K$1,SMALL(Dong6,ROWS($1:26)),))</f>
        <v>20000</v>
      </c>
    </row>
    <row r="37" spans="1:9" ht="21.75" customHeight="1">
      <c r="A37" s="891">
        <f ca="1">IF(ROWS($1:27)&gt;COUNT(Dong6),"",OFFSET(TH!C$1,SMALL(Dong6,ROWS($1:27)),))</f>
        <v>41411</v>
      </c>
      <c r="B37" s="890">
        <f ca="1">IF(ROWS($1:27)&gt;COUNT(Dong6),"",OFFSET(TH!D$1,SMALL(Dong6,ROWS($1:27)),))</f>
        <v>0</v>
      </c>
      <c r="C37" s="891">
        <f ca="1">IF(ROWS($1:27)&gt;COUNT(Dong6),"",OFFSET(TH!E$1,SMALL(Dong6,ROWS($1:27)),))</f>
        <v>41411</v>
      </c>
      <c r="D37" s="892" t="str">
        <f ca="1">IF(ROWS($1:27)&gt;COUNT(Dong6),"",OFFSET(TH!F$1,SMALL(Dong6,ROWS($1:27)),))</f>
        <v>Chi sec nhập quỹ tiền mặt</v>
      </c>
      <c r="E37" s="890">
        <f t="shared" ca="1" si="0"/>
        <v>27</v>
      </c>
      <c r="F37" s="893" t="str">
        <f ca="1">IF(ROWS($1:27)&gt;COUNT(Dong6),"",OFFSET(TH!L$1,SMALL(Dong6,ROWS($1:27)),))</f>
        <v>1111</v>
      </c>
      <c r="G37" s="893" t="str">
        <f ca="1">IF(ROWS($1:27)&gt;COUNT(Dong6),"",OFFSET(TH!M$1,SMALL(Dong6,ROWS($1:27)),))</f>
        <v>1121</v>
      </c>
      <c r="H37" s="894">
        <f ca="1">IF(ROWS($1:27)&gt;COUNT(Dong6),"",OFFSET(TH!K$1,SMALL(Dong6,ROWS($1:27)),))</f>
        <v>17500000</v>
      </c>
      <c r="I37" s="894">
        <f ca="1">IF(ROWS($1:27)&gt;COUNT(Dong6),"",OFFSET(TH!K$1,SMALL(Dong6,ROWS($1:27)),))</f>
        <v>17500000</v>
      </c>
    </row>
    <row r="38" spans="1:9" ht="21.75" customHeight="1">
      <c r="A38" s="891">
        <f ca="1">IF(ROWS($1:28)&gt;COUNT(Dong6),"",OFFSET(TH!C$1,SMALL(Dong6,ROWS($1:28)),))</f>
        <v>41411</v>
      </c>
      <c r="B38" s="890">
        <f ca="1">IF(ROWS($1:28)&gt;COUNT(Dong6),"",OFFSET(TH!D$1,SMALL(Dong6,ROWS($1:28)),))</f>
        <v>0</v>
      </c>
      <c r="C38" s="891">
        <f ca="1">IF(ROWS($1:28)&gt;COUNT(Dong6),"",OFFSET(TH!E$1,SMALL(Dong6,ROWS($1:28)),))</f>
        <v>41411</v>
      </c>
      <c r="D38" s="892" t="str">
        <f ca="1">IF(ROWS($1:28)&gt;COUNT(Dong6),"",OFFSET(TH!F$1,SMALL(Dong6,ROWS($1:28)),))</f>
        <v>Phí bán 3 cuốn sec</v>
      </c>
      <c r="E38" s="890">
        <f t="shared" ca="1" si="0"/>
        <v>28</v>
      </c>
      <c r="F38" s="893" t="str">
        <f ca="1">IF(ROWS($1:28)&gt;COUNT(Dong6),"",OFFSET(TH!L$1,SMALL(Dong6,ROWS($1:28)),))</f>
        <v>642</v>
      </c>
      <c r="G38" s="893" t="str">
        <f ca="1">IF(ROWS($1:28)&gt;COUNT(Dong6),"",OFFSET(TH!M$1,SMALL(Dong6,ROWS($1:28)),))</f>
        <v>1121</v>
      </c>
      <c r="H38" s="894">
        <f ca="1">IF(ROWS($1:28)&gt;COUNT(Dong6),"",OFFSET(TH!K$1,SMALL(Dong6,ROWS($1:28)),))</f>
        <v>15000</v>
      </c>
      <c r="I38" s="894">
        <f ca="1">IF(ROWS($1:28)&gt;COUNT(Dong6),"",OFFSET(TH!K$1,SMALL(Dong6,ROWS($1:28)),))</f>
        <v>15000</v>
      </c>
    </row>
    <row r="39" spans="1:9" ht="21.75" customHeight="1">
      <c r="A39" s="891">
        <f ca="1">IF(ROWS($1:29)&gt;COUNT(Dong6),"",OFFSET(TH!C$1,SMALL(Dong6,ROWS($1:29)),))</f>
        <v>41425</v>
      </c>
      <c r="B39" s="890">
        <f ca="1">IF(ROWS($1:29)&gt;COUNT(Dong6),"",OFFSET(TH!D$1,SMALL(Dong6,ROWS($1:29)),))</f>
        <v>0</v>
      </c>
      <c r="C39" s="891">
        <f ca="1">IF(ROWS($1:29)&gt;COUNT(Dong6),"",OFFSET(TH!E$1,SMALL(Dong6,ROWS($1:29)),))</f>
        <v>41425</v>
      </c>
      <c r="D39" s="892" t="str">
        <f ca="1">IF(ROWS($1:29)&gt;COUNT(Dong6),"",OFFSET(TH!F$1,SMALL(Dong6,ROWS($1:29)),))</f>
        <v>Chi sec nhập quỹ tiền mặt</v>
      </c>
      <c r="E39" s="890">
        <f t="shared" ca="1" si="0"/>
        <v>29</v>
      </c>
      <c r="F39" s="893" t="str">
        <f ca="1">IF(ROWS($1:29)&gt;COUNT(Dong6),"",OFFSET(TH!L$1,SMALL(Dong6,ROWS($1:29)),))</f>
        <v>1111</v>
      </c>
      <c r="G39" s="893" t="str">
        <f ca="1">IF(ROWS($1:29)&gt;COUNT(Dong6),"",OFFSET(TH!M$1,SMALL(Dong6,ROWS($1:29)),))</f>
        <v>1121</v>
      </c>
      <c r="H39" s="894">
        <f ca="1">IF(ROWS($1:29)&gt;COUNT(Dong6),"",OFFSET(TH!K$1,SMALL(Dong6,ROWS($1:29)),))</f>
        <v>68000000</v>
      </c>
      <c r="I39" s="894">
        <f ca="1">IF(ROWS($1:29)&gt;COUNT(Dong6),"",OFFSET(TH!K$1,SMALL(Dong6,ROWS($1:29)),))</f>
        <v>68000000</v>
      </c>
    </row>
    <row r="40" spans="1:9" ht="21.75" customHeight="1">
      <c r="A40" s="891">
        <f ca="1">IF(ROWS($1:30)&gt;COUNT(Dong6),"",OFFSET(TH!C$1,SMALL(Dong6,ROWS($1:30)),))</f>
        <v>41447</v>
      </c>
      <c r="B40" s="890">
        <f ca="1">IF(ROWS($1:30)&gt;COUNT(Dong6),"",OFFSET(TH!D$1,SMALL(Dong6,ROWS($1:30)),))</f>
        <v>0</v>
      </c>
      <c r="C40" s="891">
        <f ca="1">IF(ROWS($1:30)&gt;COUNT(Dong6),"",OFFSET(TH!E$1,SMALL(Dong6,ROWS($1:30)),))</f>
        <v>41447</v>
      </c>
      <c r="D40" s="892" t="str">
        <f ca="1">IF(ROWS($1:30)&gt;COUNT(Dong6),"",OFFSET(TH!F$1,SMALL(Dong6,ROWS($1:30)),))</f>
        <v>Thanh toán tiền hàng</v>
      </c>
      <c r="E40" s="890">
        <f t="shared" ca="1" si="0"/>
        <v>30</v>
      </c>
      <c r="F40" s="893" t="str">
        <f ca="1">IF(ROWS($1:30)&gt;COUNT(Dong6),"",OFFSET(TH!L$1,SMALL(Dong6,ROWS($1:30)),))</f>
        <v>331</v>
      </c>
      <c r="G40" s="893" t="str">
        <f ca="1">IF(ROWS($1:30)&gt;COUNT(Dong6),"",OFFSET(TH!M$1,SMALL(Dong6,ROWS($1:30)),))</f>
        <v>1121</v>
      </c>
      <c r="H40" s="894">
        <f ca="1">IF(ROWS($1:30)&gt;COUNT(Dong6),"",OFFSET(TH!K$1,SMALL(Dong6,ROWS($1:30)),))</f>
        <v>20000000</v>
      </c>
      <c r="I40" s="894">
        <f ca="1">IF(ROWS($1:30)&gt;COUNT(Dong6),"",OFFSET(TH!K$1,SMALL(Dong6,ROWS($1:30)),))</f>
        <v>20000000</v>
      </c>
    </row>
    <row r="41" spans="1:9" ht="21.75" customHeight="1">
      <c r="A41" s="891">
        <f ca="1">IF(ROWS($1:31)&gt;COUNT(Dong6),"",OFFSET(TH!C$1,SMALL(Dong6,ROWS($1:31)),))</f>
        <v>41447</v>
      </c>
      <c r="B41" s="890">
        <f ca="1">IF(ROWS($1:31)&gt;COUNT(Dong6),"",OFFSET(TH!D$1,SMALL(Dong6,ROWS($1:31)),))</f>
        <v>0</v>
      </c>
      <c r="C41" s="891">
        <f ca="1">IF(ROWS($1:31)&gt;COUNT(Dong6),"",OFFSET(TH!E$1,SMALL(Dong6,ROWS($1:31)),))</f>
        <v>41447</v>
      </c>
      <c r="D41" s="892" t="str">
        <f ca="1">IF(ROWS($1:31)&gt;COUNT(Dong6),"",OFFSET(TH!F$1,SMALL(Dong6,ROWS($1:31)),))</f>
        <v>Phí chuyển tiền</v>
      </c>
      <c r="E41" s="890">
        <f t="shared" ca="1" si="0"/>
        <v>31</v>
      </c>
      <c r="F41" s="893" t="str">
        <f ca="1">IF(ROWS($1:31)&gt;COUNT(Dong6),"",OFFSET(TH!L$1,SMALL(Dong6,ROWS($1:31)),))</f>
        <v>642</v>
      </c>
      <c r="G41" s="893" t="str">
        <f ca="1">IF(ROWS($1:31)&gt;COUNT(Dong6),"",OFFSET(TH!M$1,SMALL(Dong6,ROWS($1:31)),))</f>
        <v>1121</v>
      </c>
      <c r="H41" s="894">
        <f ca="1">IF(ROWS($1:31)&gt;COUNT(Dong6),"",OFFSET(TH!K$1,SMALL(Dong6,ROWS($1:31)),))</f>
        <v>20000</v>
      </c>
      <c r="I41" s="894">
        <f ca="1">IF(ROWS($1:31)&gt;COUNT(Dong6),"",OFFSET(TH!K$1,SMALL(Dong6,ROWS($1:31)),))</f>
        <v>20000</v>
      </c>
    </row>
    <row r="42" spans="1:9" ht="21.75" customHeight="1">
      <c r="A42" s="891">
        <f ca="1">IF(ROWS($1:32)&gt;COUNT(Dong6),"",OFFSET(TH!C$1,SMALL(Dong6,ROWS($1:32)),))</f>
        <v>41451</v>
      </c>
      <c r="B42" s="890">
        <f ca="1">IF(ROWS($1:32)&gt;COUNT(Dong6),"",OFFSET(TH!D$1,SMALL(Dong6,ROWS($1:32)),))</f>
        <v>0</v>
      </c>
      <c r="C42" s="891">
        <f ca="1">IF(ROWS($1:32)&gt;COUNT(Dong6),"",OFFSET(TH!E$1,SMALL(Dong6,ROWS($1:32)),))</f>
        <v>41451</v>
      </c>
      <c r="D42" s="892" t="str">
        <f ca="1">IF(ROWS($1:32)&gt;COUNT(Dong6),"",OFFSET(TH!F$1,SMALL(Dong6,ROWS($1:32)),))</f>
        <v>Chi sec nhập quỹ tiền mặt</v>
      </c>
      <c r="E42" s="890">
        <f t="shared" ca="1" si="0"/>
        <v>32</v>
      </c>
      <c r="F42" s="893" t="str">
        <f ca="1">IF(ROWS($1:32)&gt;COUNT(Dong6),"",OFFSET(TH!L$1,SMALL(Dong6,ROWS($1:32)),))</f>
        <v>1111</v>
      </c>
      <c r="G42" s="893" t="str">
        <f ca="1">IF(ROWS($1:32)&gt;COUNT(Dong6),"",OFFSET(TH!M$1,SMALL(Dong6,ROWS($1:32)),))</f>
        <v>1121</v>
      </c>
      <c r="H42" s="894">
        <f ca="1">IF(ROWS($1:32)&gt;COUNT(Dong6),"",OFFSET(TH!K$1,SMALL(Dong6,ROWS($1:32)),))</f>
        <v>22000000</v>
      </c>
      <c r="I42" s="894">
        <f ca="1">IF(ROWS($1:32)&gt;COUNT(Dong6),"",OFFSET(TH!K$1,SMALL(Dong6,ROWS($1:32)),))</f>
        <v>22000000</v>
      </c>
    </row>
    <row r="43" spans="1:9" ht="21.75" customHeight="1">
      <c r="A43" s="891">
        <f ca="1">IF(ROWS($1:33)&gt;COUNT(Dong6),"",OFFSET(TH!C$1,SMALL(Dong6,ROWS($1:33)),))</f>
        <v>41451</v>
      </c>
      <c r="B43" s="890">
        <f ca="1">IF(ROWS($1:33)&gt;COUNT(Dong6),"",OFFSET(TH!D$1,SMALL(Dong6,ROWS($1:33)),))</f>
        <v>0</v>
      </c>
      <c r="C43" s="891">
        <f ca="1">IF(ROWS($1:33)&gt;COUNT(Dong6),"",OFFSET(TH!E$1,SMALL(Dong6,ROWS($1:33)),))</f>
        <v>41451</v>
      </c>
      <c r="D43" s="892" t="str">
        <f ca="1">IF(ROWS($1:33)&gt;COUNT(Dong6),"",OFFSET(TH!F$1,SMALL(Dong6,ROWS($1:33)),))</f>
        <v>Thanh toán tiền hàng</v>
      </c>
      <c r="E43" s="890">
        <f t="shared" ca="1" si="0"/>
        <v>33</v>
      </c>
      <c r="F43" s="893" t="str">
        <f ca="1">IF(ROWS($1:33)&gt;COUNT(Dong6),"",OFFSET(TH!L$1,SMALL(Dong6,ROWS($1:33)),))</f>
        <v>331</v>
      </c>
      <c r="G43" s="893" t="str">
        <f ca="1">IF(ROWS($1:33)&gt;COUNT(Dong6),"",OFFSET(TH!M$1,SMALL(Dong6,ROWS($1:33)),))</f>
        <v>1121</v>
      </c>
      <c r="H43" s="894">
        <f ca="1">IF(ROWS($1:33)&gt;COUNT(Dong6),"",OFFSET(TH!K$1,SMALL(Dong6,ROWS($1:33)),))</f>
        <v>20000000</v>
      </c>
      <c r="I43" s="894">
        <f ca="1">IF(ROWS($1:33)&gt;COUNT(Dong6),"",OFFSET(TH!K$1,SMALL(Dong6,ROWS($1:33)),))</f>
        <v>20000000</v>
      </c>
    </row>
    <row r="44" spans="1:9" ht="21.75" customHeight="1">
      <c r="A44" s="891" t="str">
        <f ca="1">IF(ROWS($1:34)&gt;COUNT(Dong6),"",OFFSET(TH!C$1,SMALL(Dong6,ROWS($1:34)),))</f>
        <v/>
      </c>
      <c r="B44" s="890" t="str">
        <f ca="1">IF(ROWS($1:34)&gt;COUNT(Dong6),"",OFFSET(TH!D$1,SMALL(Dong6,ROWS($1:34)),))</f>
        <v/>
      </c>
      <c r="C44" s="891" t="str">
        <f ca="1">IF(ROWS($1:34)&gt;COUNT(Dong6),"",OFFSET(TH!E$1,SMALL(Dong6,ROWS($1:34)),))</f>
        <v/>
      </c>
      <c r="D44" s="892" t="str">
        <f ca="1">IF(ROWS($1:34)&gt;COUNT(Dong6),"",OFFSET(TH!F$1,SMALL(Dong6,ROWS($1:34)),))</f>
        <v/>
      </c>
      <c r="E44" s="890" t="str">
        <f t="shared" ca="1" si="0"/>
        <v/>
      </c>
      <c r="F44" s="893" t="str">
        <f ca="1">IF(ROWS($1:34)&gt;COUNT(Dong6),"",OFFSET(TH!L$1,SMALL(Dong6,ROWS($1:34)),))</f>
        <v/>
      </c>
      <c r="G44" s="893" t="str">
        <f ca="1">IF(ROWS($1:34)&gt;COUNT(Dong6),"",OFFSET(TH!M$1,SMALL(Dong6,ROWS($1:34)),))</f>
        <v/>
      </c>
      <c r="H44" s="894" t="str">
        <f ca="1">IF(ROWS($1:34)&gt;COUNT(Dong6),"",OFFSET(TH!K$1,SMALL(Dong6,ROWS($1:34)),))</f>
        <v/>
      </c>
      <c r="I44" s="894" t="str">
        <f ca="1">IF(ROWS($1:34)&gt;COUNT(Dong6),"",OFFSET(TH!K$1,SMALL(Dong6,ROWS($1:34)),))</f>
        <v/>
      </c>
    </row>
    <row r="45" spans="1:9" ht="21.75" customHeight="1">
      <c r="A45" s="891" t="str">
        <f ca="1">IF(ROWS($1:35)&gt;COUNT(Dong6),"",OFFSET(TH!C$1,SMALL(Dong6,ROWS($1:35)),))</f>
        <v/>
      </c>
      <c r="B45" s="890" t="str">
        <f ca="1">IF(ROWS($1:35)&gt;COUNT(Dong6),"",OFFSET(TH!D$1,SMALL(Dong6,ROWS($1:35)),))</f>
        <v/>
      </c>
      <c r="C45" s="891" t="str">
        <f ca="1">IF(ROWS($1:35)&gt;COUNT(Dong6),"",OFFSET(TH!E$1,SMALL(Dong6,ROWS($1:35)),))</f>
        <v/>
      </c>
      <c r="D45" s="892" t="str">
        <f ca="1">IF(ROWS($1:35)&gt;COUNT(Dong6),"",OFFSET(TH!F$1,SMALL(Dong6,ROWS($1:35)),))</f>
        <v/>
      </c>
      <c r="E45" s="890" t="str">
        <f t="shared" ca="1" si="0"/>
        <v/>
      </c>
      <c r="F45" s="893" t="str">
        <f ca="1">IF(ROWS($1:35)&gt;COUNT(Dong6),"",OFFSET(TH!L$1,SMALL(Dong6,ROWS($1:35)),))</f>
        <v/>
      </c>
      <c r="G45" s="893" t="str">
        <f ca="1">IF(ROWS($1:35)&gt;COUNT(Dong6),"",OFFSET(TH!M$1,SMALL(Dong6,ROWS($1:35)),))</f>
        <v/>
      </c>
      <c r="H45" s="894" t="str">
        <f ca="1">IF(ROWS($1:35)&gt;COUNT(Dong6),"",OFFSET(TH!K$1,SMALL(Dong6,ROWS($1:35)),))</f>
        <v/>
      </c>
      <c r="I45" s="894" t="str">
        <f ca="1">IF(ROWS($1:35)&gt;COUNT(Dong6),"",OFFSET(TH!K$1,SMALL(Dong6,ROWS($1:35)),))</f>
        <v/>
      </c>
    </row>
    <row r="46" spans="1:9" ht="21.75" customHeight="1">
      <c r="A46" s="891" t="str">
        <f ca="1">IF(ROWS($1:36)&gt;COUNT(Dong6),"",OFFSET(TH!C$1,SMALL(Dong6,ROWS($1:36)),))</f>
        <v/>
      </c>
      <c r="B46" s="890" t="str">
        <f ca="1">IF(ROWS($1:36)&gt;COUNT(Dong6),"",OFFSET(TH!D$1,SMALL(Dong6,ROWS($1:36)),))</f>
        <v/>
      </c>
      <c r="C46" s="891" t="str">
        <f ca="1">IF(ROWS($1:36)&gt;COUNT(Dong6),"",OFFSET(TH!E$1,SMALL(Dong6,ROWS($1:36)),))</f>
        <v/>
      </c>
      <c r="D46" s="892" t="str">
        <f ca="1">IF(ROWS($1:36)&gt;COUNT(Dong6),"",OFFSET(TH!F$1,SMALL(Dong6,ROWS($1:36)),))</f>
        <v/>
      </c>
      <c r="E46" s="890" t="str">
        <f t="shared" ca="1" si="0"/>
        <v/>
      </c>
      <c r="F46" s="893" t="str">
        <f ca="1">IF(ROWS($1:36)&gt;COUNT(Dong6),"",OFFSET(TH!L$1,SMALL(Dong6,ROWS($1:36)),))</f>
        <v/>
      </c>
      <c r="G46" s="893" t="str">
        <f ca="1">IF(ROWS($1:36)&gt;COUNT(Dong6),"",OFFSET(TH!M$1,SMALL(Dong6,ROWS($1:36)),))</f>
        <v/>
      </c>
      <c r="H46" s="894" t="str">
        <f ca="1">IF(ROWS($1:36)&gt;COUNT(Dong6),"",OFFSET(TH!K$1,SMALL(Dong6,ROWS($1:36)),))</f>
        <v/>
      </c>
      <c r="I46" s="894" t="str">
        <f ca="1">IF(ROWS($1:36)&gt;COUNT(Dong6),"",OFFSET(TH!K$1,SMALL(Dong6,ROWS($1:36)),))</f>
        <v/>
      </c>
    </row>
    <row r="47" spans="1:9" ht="21.75" customHeight="1">
      <c r="A47" s="891" t="str">
        <f ca="1">IF(ROWS($1:37)&gt;COUNT(Dong6),"",OFFSET(TH!C$1,SMALL(Dong6,ROWS($1:37)),))</f>
        <v/>
      </c>
      <c r="B47" s="890" t="str">
        <f ca="1">IF(ROWS($1:37)&gt;COUNT(Dong6),"",OFFSET(TH!D$1,SMALL(Dong6,ROWS($1:37)),))</f>
        <v/>
      </c>
      <c r="C47" s="891" t="str">
        <f ca="1">IF(ROWS($1:37)&gt;COUNT(Dong6),"",OFFSET(TH!E$1,SMALL(Dong6,ROWS($1:37)),))</f>
        <v/>
      </c>
      <c r="D47" s="892" t="str">
        <f ca="1">IF(ROWS($1:37)&gt;COUNT(Dong6),"",OFFSET(TH!F$1,SMALL(Dong6,ROWS($1:37)),))</f>
        <v/>
      </c>
      <c r="E47" s="890" t="str">
        <f t="shared" ca="1" si="0"/>
        <v/>
      </c>
      <c r="F47" s="893" t="str">
        <f ca="1">IF(ROWS($1:37)&gt;COUNT(Dong6),"",OFFSET(TH!L$1,SMALL(Dong6,ROWS($1:37)),))</f>
        <v/>
      </c>
      <c r="G47" s="893" t="str">
        <f ca="1">IF(ROWS($1:37)&gt;COUNT(Dong6),"",OFFSET(TH!M$1,SMALL(Dong6,ROWS($1:37)),))</f>
        <v/>
      </c>
      <c r="H47" s="894" t="str">
        <f ca="1">IF(ROWS($1:37)&gt;COUNT(Dong6),"",OFFSET(TH!K$1,SMALL(Dong6,ROWS($1:37)),))</f>
        <v/>
      </c>
      <c r="I47" s="894" t="str">
        <f ca="1">IF(ROWS($1:37)&gt;COUNT(Dong6),"",OFFSET(TH!K$1,SMALL(Dong6,ROWS($1:37)),))</f>
        <v/>
      </c>
    </row>
    <row r="48" spans="1:9" ht="21.75" customHeight="1">
      <c r="A48" s="891" t="str">
        <f ca="1">IF(ROWS($1:38)&gt;COUNT(Dong6),"",OFFSET(TH!C$1,SMALL(Dong6,ROWS($1:38)),))</f>
        <v/>
      </c>
      <c r="B48" s="890" t="str">
        <f ca="1">IF(ROWS($1:38)&gt;COUNT(Dong6),"",OFFSET(TH!D$1,SMALL(Dong6,ROWS($1:38)),))</f>
        <v/>
      </c>
      <c r="C48" s="891" t="str">
        <f ca="1">IF(ROWS($1:38)&gt;COUNT(Dong6),"",OFFSET(TH!E$1,SMALL(Dong6,ROWS($1:38)),))</f>
        <v/>
      </c>
      <c r="D48" s="892" t="str">
        <f ca="1">IF(ROWS($1:38)&gt;COUNT(Dong6),"",OFFSET(TH!F$1,SMALL(Dong6,ROWS($1:38)),))</f>
        <v/>
      </c>
      <c r="E48" s="890" t="str">
        <f t="shared" ca="1" si="0"/>
        <v/>
      </c>
      <c r="F48" s="893" t="str">
        <f ca="1">IF(ROWS($1:38)&gt;COUNT(Dong6),"",OFFSET(TH!L$1,SMALL(Dong6,ROWS($1:38)),))</f>
        <v/>
      </c>
      <c r="G48" s="893" t="str">
        <f ca="1">IF(ROWS($1:38)&gt;COUNT(Dong6),"",OFFSET(TH!M$1,SMALL(Dong6,ROWS($1:38)),))</f>
        <v/>
      </c>
      <c r="H48" s="894" t="str">
        <f ca="1">IF(ROWS($1:38)&gt;COUNT(Dong6),"",OFFSET(TH!K$1,SMALL(Dong6,ROWS($1:38)),))</f>
        <v/>
      </c>
      <c r="I48" s="894" t="str">
        <f ca="1">IF(ROWS($1:38)&gt;COUNT(Dong6),"",OFFSET(TH!K$1,SMALL(Dong6,ROWS($1:38)),))</f>
        <v/>
      </c>
    </row>
    <row r="49" spans="1:10" ht="21.75" customHeight="1">
      <c r="A49" s="891" t="str">
        <f ca="1">IF(ROWS($1:39)&gt;COUNT(Dong6),"",OFFSET(TH!C$1,SMALL(Dong6,ROWS($1:39)),))</f>
        <v/>
      </c>
      <c r="B49" s="890" t="str">
        <f ca="1">IF(ROWS($1:39)&gt;COUNT(Dong6),"",OFFSET(TH!D$1,SMALL(Dong6,ROWS($1:39)),))</f>
        <v/>
      </c>
      <c r="C49" s="891" t="str">
        <f ca="1">IF(ROWS($1:39)&gt;COUNT(Dong6),"",OFFSET(TH!E$1,SMALL(Dong6,ROWS($1:39)),))</f>
        <v/>
      </c>
      <c r="D49" s="892" t="str">
        <f ca="1">IF(ROWS($1:39)&gt;COUNT(Dong6),"",OFFSET(TH!F$1,SMALL(Dong6,ROWS($1:39)),))</f>
        <v/>
      </c>
      <c r="E49" s="890" t="str">
        <f t="shared" ca="1" si="0"/>
        <v/>
      </c>
      <c r="F49" s="893" t="str">
        <f ca="1">IF(ROWS($1:39)&gt;COUNT(Dong6),"",OFFSET(TH!L$1,SMALL(Dong6,ROWS($1:39)),))</f>
        <v/>
      </c>
      <c r="G49" s="893" t="str">
        <f ca="1">IF(ROWS($1:39)&gt;COUNT(Dong6),"",OFFSET(TH!M$1,SMALL(Dong6,ROWS($1:39)),))</f>
        <v/>
      </c>
      <c r="H49" s="894" t="str">
        <f ca="1">IF(ROWS($1:39)&gt;COUNT(Dong6),"",OFFSET(TH!K$1,SMALL(Dong6,ROWS($1:39)),))</f>
        <v/>
      </c>
      <c r="I49" s="894" t="str">
        <f ca="1">IF(ROWS($1:39)&gt;COUNT(Dong6),"",OFFSET(TH!K$1,SMALL(Dong6,ROWS($1:39)),))</f>
        <v/>
      </c>
    </row>
    <row r="50" spans="1:10" ht="21.75" customHeight="1">
      <c r="A50" s="891" t="str">
        <f ca="1">IF(ROWS($1:40)&gt;COUNT(Dong6),"",OFFSET(TH!C$1,SMALL(Dong6,ROWS($1:40)),))</f>
        <v/>
      </c>
      <c r="B50" s="890" t="str">
        <f ca="1">IF(ROWS($1:40)&gt;COUNT(Dong6),"",OFFSET(TH!D$1,SMALL(Dong6,ROWS($1:40)),))</f>
        <v/>
      </c>
      <c r="C50" s="891" t="str">
        <f ca="1">IF(ROWS($1:40)&gt;COUNT(Dong6),"",OFFSET(TH!E$1,SMALL(Dong6,ROWS($1:40)),))</f>
        <v/>
      </c>
      <c r="D50" s="892" t="str">
        <f ca="1">IF(ROWS($1:40)&gt;COUNT(Dong6),"",OFFSET(TH!F$1,SMALL(Dong6,ROWS($1:40)),))</f>
        <v/>
      </c>
      <c r="E50" s="890" t="str">
        <f t="shared" ca="1" si="0"/>
        <v/>
      </c>
      <c r="F50" s="893" t="str">
        <f ca="1">IF(ROWS($1:40)&gt;COUNT(Dong6),"",OFFSET(TH!L$1,SMALL(Dong6,ROWS($1:40)),))</f>
        <v/>
      </c>
      <c r="G50" s="893" t="str">
        <f ca="1">IF(ROWS($1:40)&gt;COUNT(Dong6),"",OFFSET(TH!M$1,SMALL(Dong6,ROWS($1:40)),))</f>
        <v/>
      </c>
      <c r="H50" s="894" t="str">
        <f ca="1">IF(ROWS($1:40)&gt;COUNT(Dong6),"",OFFSET(TH!K$1,SMALL(Dong6,ROWS($1:40)),))</f>
        <v/>
      </c>
      <c r="I50" s="894" t="str">
        <f ca="1">IF(ROWS($1:40)&gt;COUNT(Dong6),"",OFFSET(TH!K$1,SMALL(Dong6,ROWS($1:40)),))</f>
        <v/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484</v>
      </c>
      <c r="E52" s="843" t="s">
        <v>19</v>
      </c>
      <c r="F52" s="843"/>
      <c r="G52" s="843" t="s">
        <v>19</v>
      </c>
      <c r="H52" s="847">
        <f ca="1">SUBTOTAL(9,$H$10:$H$51)</f>
        <v>918517432</v>
      </c>
      <c r="I52" s="847">
        <f ca="1">SUBTOTAL(9,I10:I51)</f>
        <v>918517432</v>
      </c>
    </row>
    <row r="53" spans="1:10">
      <c r="A53" s="844" t="s">
        <v>479</v>
      </c>
    </row>
    <row r="54" spans="1:10">
      <c r="A54" s="844" t="str">
        <f ca="1">"- Ngày mở sổ: "&amp;DAY($A$11)&amp;"/"&amp;MONTH($A$11)&amp;"/ " &amp;YEAR($A$11)</f>
        <v>- Ngày mở sổ: 30/6/ 2013</v>
      </c>
    </row>
    <row r="56" spans="1:10">
      <c r="H56" s="831" t="s">
        <v>480</v>
      </c>
      <c r="I56" s="831"/>
      <c r="J56" s="831"/>
    </row>
    <row r="57" spans="1:10">
      <c r="B57" s="831" t="s">
        <v>481</v>
      </c>
      <c r="D57" s="831" t="s">
        <v>12</v>
      </c>
      <c r="H57" s="831" t="s">
        <v>482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4" t="s">
        <v>161</v>
      </c>
      <c r="H2" s="984"/>
      <c r="I2" s="984"/>
    </row>
    <row r="3" spans="1:9" ht="15.75" customHeight="1">
      <c r="A3" s="1" t="str">
        <f>TH!A2</f>
        <v>Địa chỉ: Lô A14, Đường 4A, KCN Hải Sơn, Đức Hòa, Long An</v>
      </c>
      <c r="G3" s="985" t="s">
        <v>126</v>
      </c>
      <c r="H3" s="985"/>
      <c r="I3" s="985"/>
    </row>
    <row r="4" spans="1:9">
      <c r="F4" s="17"/>
      <c r="G4" s="985"/>
      <c r="H4" s="985"/>
      <c r="I4" s="985"/>
    </row>
    <row r="5" spans="1:9" ht="17.25" customHeight="1">
      <c r="A5" s="986" t="s">
        <v>163</v>
      </c>
      <c r="B5" s="986"/>
      <c r="C5" s="986"/>
      <c r="D5" s="986"/>
      <c r="E5" s="986"/>
      <c r="F5" s="986"/>
      <c r="G5" s="986"/>
      <c r="H5" s="986"/>
      <c r="I5" s="986"/>
    </row>
    <row r="6" spans="1:9">
      <c r="A6" s="987" t="s">
        <v>164</v>
      </c>
      <c r="B6" s="988"/>
      <c r="C6" s="988"/>
      <c r="D6" s="988"/>
      <c r="E6" s="988"/>
      <c r="F6" s="988"/>
      <c r="G6" s="988"/>
      <c r="H6" s="988"/>
      <c r="I6" s="988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88" t="s">
        <v>29</v>
      </c>
      <c r="B9" s="989"/>
      <c r="C9" s="989"/>
      <c r="D9" s="989"/>
      <c r="E9" s="989"/>
      <c r="F9" s="989"/>
      <c r="G9" s="989"/>
      <c r="H9" s="989"/>
      <c r="I9" s="989"/>
    </row>
    <row r="10" spans="1:9" ht="9.75" customHeight="1">
      <c r="C10" s="990"/>
      <c r="D10" s="991"/>
      <c r="E10" s="991"/>
      <c r="F10" s="991"/>
      <c r="G10" s="991"/>
      <c r="H10" s="991"/>
      <c r="I10" s="991"/>
    </row>
    <row r="11" spans="1:9" s="18" customFormat="1" ht="19.5" customHeight="1">
      <c r="A11" s="992" t="s">
        <v>20</v>
      </c>
      <c r="B11" s="982" t="s">
        <v>1</v>
      </c>
      <c r="C11" s="993"/>
      <c r="D11" s="992" t="s">
        <v>0</v>
      </c>
      <c r="E11" s="992" t="s">
        <v>14</v>
      </c>
      <c r="F11" s="982" t="s">
        <v>21</v>
      </c>
      <c r="G11" s="993"/>
      <c r="H11" s="982" t="s">
        <v>31</v>
      </c>
      <c r="I11" s="983"/>
    </row>
    <row r="12" spans="1:9" s="18" customFormat="1" ht="32.25" customHeight="1">
      <c r="A12" s="992"/>
      <c r="B12" s="259" t="s">
        <v>15</v>
      </c>
      <c r="C12" s="259" t="s">
        <v>32</v>
      </c>
      <c r="D12" s="992"/>
      <c r="E12" s="992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1" t="s">
        <v>168</v>
      </c>
      <c r="F27" s="981"/>
      <c r="G27" s="981"/>
      <c r="H27" s="981"/>
      <c r="I27" s="981"/>
    </row>
    <row r="28" spans="1:9" s="18" customFormat="1" ht="12.75">
      <c r="A28" s="981" t="s">
        <v>11</v>
      </c>
      <c r="B28" s="981"/>
      <c r="C28" s="981"/>
      <c r="D28" s="981"/>
      <c r="E28" s="981" t="s">
        <v>12</v>
      </c>
      <c r="F28" s="981"/>
      <c r="G28" s="981"/>
      <c r="H28" s="981"/>
      <c r="I28" s="981"/>
    </row>
    <row r="29" spans="1:9" s="18" customFormat="1" ht="12.75">
      <c r="A29" s="981" t="s">
        <v>13</v>
      </c>
      <c r="B29" s="981"/>
      <c r="C29" s="981"/>
      <c r="D29" s="981"/>
      <c r="E29" s="981" t="s">
        <v>13</v>
      </c>
      <c r="F29" s="981"/>
      <c r="G29" s="981"/>
      <c r="H29" s="981"/>
      <c r="I29" s="981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94" t="s">
        <v>172</v>
      </c>
      <c r="B36" s="994"/>
      <c r="C36" s="994"/>
      <c r="D36" s="994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4" t="s">
        <v>125</v>
      </c>
      <c r="H1" s="984"/>
      <c r="I1" s="984"/>
      <c r="J1" s="984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5" t="s">
        <v>126</v>
      </c>
      <c r="H2" s="985"/>
      <c r="I2" s="985"/>
      <c r="J2" s="985"/>
    </row>
    <row r="3" spans="1:15" s="3" customFormat="1" ht="16.5" customHeight="1">
      <c r="A3" s="4"/>
      <c r="B3" s="16"/>
      <c r="C3" s="114"/>
      <c r="D3" s="114"/>
      <c r="E3" s="16"/>
      <c r="G3" s="985"/>
      <c r="H3" s="985"/>
      <c r="I3" s="985"/>
      <c r="J3" s="985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5" t="s">
        <v>127</v>
      </c>
      <c r="B5" s="995"/>
      <c r="C5" s="995"/>
      <c r="D5" s="995"/>
      <c r="E5" s="995"/>
      <c r="F5" s="995"/>
      <c r="G5" s="995"/>
      <c r="H5" s="995"/>
      <c r="I5" s="995"/>
      <c r="J5" s="995"/>
    </row>
    <row r="6" spans="1:15" ht="14.25" customHeight="1">
      <c r="A6" s="997" t="str">
        <f>$L$11&amp;" / 2015"</f>
        <v>Quý IV / 2015</v>
      </c>
      <c r="B6" s="997"/>
      <c r="C6" s="997"/>
      <c r="D6" s="997"/>
      <c r="E6" s="997"/>
      <c r="F6" s="997"/>
      <c r="G6" s="997"/>
      <c r="H6" s="997"/>
      <c r="I6" s="997"/>
      <c r="J6" s="997"/>
    </row>
    <row r="7" spans="1:15">
      <c r="A7" s="996" t="s">
        <v>128</v>
      </c>
      <c r="B7" s="996"/>
      <c r="C7" s="996"/>
      <c r="D7" s="996"/>
      <c r="E7" s="996"/>
      <c r="F7" s="996"/>
      <c r="G7" s="996"/>
      <c r="H7" s="996"/>
      <c r="I7" s="996"/>
      <c r="J7" s="996"/>
    </row>
    <row r="8" spans="1:15">
      <c r="A8" s="996" t="s">
        <v>129</v>
      </c>
      <c r="B8" s="996"/>
      <c r="C8" s="996"/>
      <c r="D8" s="996"/>
      <c r="E8" s="996"/>
      <c r="F8" s="996"/>
      <c r="G8" s="996"/>
      <c r="H8" s="996"/>
      <c r="I8" s="996"/>
      <c r="J8" s="996"/>
    </row>
    <row r="9" spans="1:15">
      <c r="A9" s="117"/>
      <c r="I9" s="117" t="s">
        <v>130</v>
      </c>
    </row>
    <row r="10" spans="1:15" ht="33" customHeight="1" thickBot="1">
      <c r="A10" s="999" t="s">
        <v>20</v>
      </c>
      <c r="B10" s="999" t="s">
        <v>131</v>
      </c>
      <c r="C10" s="998" t="s">
        <v>132</v>
      </c>
      <c r="D10" s="998"/>
      <c r="E10" s="998" t="s">
        <v>0</v>
      </c>
      <c r="F10" s="999" t="s">
        <v>14</v>
      </c>
      <c r="G10" s="998" t="s">
        <v>21</v>
      </c>
      <c r="H10" s="998"/>
      <c r="I10" s="998" t="s">
        <v>133</v>
      </c>
      <c r="J10" s="998" t="s">
        <v>134</v>
      </c>
      <c r="L10" s="759"/>
      <c r="N10" s="942" t="s">
        <v>445</v>
      </c>
      <c r="O10" s="942"/>
    </row>
    <row r="11" spans="1:15" ht="24" customHeight="1" thickBot="1">
      <c r="A11" s="1000"/>
      <c r="B11" s="1000"/>
      <c r="C11" s="118" t="s">
        <v>135</v>
      </c>
      <c r="D11" s="118" t="s">
        <v>136</v>
      </c>
      <c r="E11" s="998"/>
      <c r="F11" s="1000"/>
      <c r="G11" s="118" t="s">
        <v>22</v>
      </c>
      <c r="H11" s="118" t="s">
        <v>23</v>
      </c>
      <c r="I11" s="998"/>
      <c r="J11" s="998"/>
      <c r="L11" s="185" t="s">
        <v>507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2072352663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41552</v>
      </c>
      <c r="B14" s="125">
        <f ca="1">IF(ROWS($1:1)&gt;COUNT(Dong1),"",OFFSET(TH!E$1,SMALL(Dong1,ROWS($1:1)),))</f>
        <v>41552</v>
      </c>
      <c r="C14" s="126">
        <f ca="1">IF(ROWS($1:1)&gt;COUNT(Dong1),"",IF(OFFSET(TH!L$1,SMALL(Dong1,ROWS($1:1)),)="1111",OFFSET(TH!D$1,SMALL(Dong1,ROWS($1:1)),),""))</f>
        <v>0</v>
      </c>
      <c r="D14" s="127" t="str">
        <f ca="1">IF(ROWS($1:1)&gt;COUNT(Dong1),"",IF(OFFSET(TH!M$1,SMALL(Dong1,ROWS($1:1)),)="1111",OFFSET(TH!D$1,SMALL(Dong1,ROWS($1:1)),),""))</f>
        <v/>
      </c>
      <c r="E14" s="244" t="str">
        <f ca="1">IF(ROWS($1:1)&gt;COUNT(Dong1),"",OFFSET(TH!F$1,SMALL(Dong1,ROWS($1:1)),))</f>
        <v>Chi sec nhập quỹ tiền mặt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14800000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2087152663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41554</v>
      </c>
      <c r="B15" s="125">
        <f ca="1">IF(ROWS($1:2)&gt;COUNT(Dong1),"",OFFSET(TH!E$1,SMALL(Dong1,ROWS($1:2)),))</f>
        <v>41554</v>
      </c>
      <c r="C15" s="126">
        <f ca="1">IF(ROWS($1:2)&gt;COUNT(Dong1),"",IF(OFFSET(TH!L$1,SMALL(Dong1,ROWS($1:2)),)="1111",OFFSET(TH!D$1,SMALL(Dong1,ROWS($1:2)),),""))</f>
        <v>0</v>
      </c>
      <c r="D15" s="127" t="str">
        <f ca="1">IF(ROWS($1:2)&gt;COUNT(Dong1),"",IF(OFFSET(TH!M$1,SMALL(Dong1,ROWS($1:2)),)="1111",OFFSET(TH!D$1,SMALL(Dong1,ROWS($1:2)),),""))</f>
        <v/>
      </c>
      <c r="E15" s="244" t="str">
        <f ca="1">IF(ROWS($1:2)&gt;COUNT(Dong1),"",OFFSET(TH!F$1,SMALL(Dong1,ROWS($1:2)),))</f>
        <v>Chi sec nhập quỹ tiền mặt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33700000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2120852663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41556</v>
      </c>
      <c r="B16" s="125">
        <f ca="1">IF(ROWS($1:3)&gt;COUNT(Dong1),"",OFFSET(TH!E$1,SMALL(Dong1,ROWS($1:3)),))</f>
        <v>41556</v>
      </c>
      <c r="C16" s="126">
        <f ca="1">IF(ROWS($1:3)&gt;COUNT(Dong1),"",IF(OFFSET(TH!L$1,SMALL(Dong1,ROWS($1:3)),)="1111",OFFSET(TH!D$1,SMALL(Dong1,ROWS($1:3)),),""))</f>
        <v>0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18500000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2139352663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41562</v>
      </c>
      <c r="B17" s="125">
        <f ca="1">IF(ROWS($1:4)&gt;COUNT(Dong1),"",OFFSET(TH!E$1,SMALL(Dong1,ROWS($1:4)),))</f>
        <v>41562</v>
      </c>
      <c r="C17" s="126">
        <f ca="1">IF(ROWS($1:4)&gt;COUNT(Dong1),"",IF(OFFSET(TH!L$1,SMALL(Dong1,ROWS($1:4)),)="1111",OFFSET(TH!D$1,SMALL(Dong1,ROWS($1:4)),),""))</f>
        <v>0</v>
      </c>
      <c r="D17" s="127" t="str">
        <f ca="1">IF(ROWS($1:4)&gt;COUNT(Dong1),"",IF(OFFSET(TH!M$1,SMALL(Dong1,ROWS($1:4)),)="1111",OFFSET(TH!D$1,SMALL(Dong1,ROWS($1:4)),),""))</f>
        <v/>
      </c>
      <c r="E17" s="244" t="str">
        <f ca="1">IF(ROWS($1:4)&gt;COUNT(Dong1),"",OFFSET(TH!F$1,SMALL(Dong1,ROWS($1:4)),))</f>
        <v>Chi sec nhập quỹ tiền mặt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30800000</v>
      </c>
      <c r="H17" s="128">
        <f ca="1">IF(ROWS($1:4)&gt;COUNT(Dong1),"",IF(OFFSET(TH!M$1,SMALL(Dong1,ROWS($1:4)),)="1111",OFFSET(TH!K$1,SMALL(Dong1,ROWS($1:4)),),0))</f>
        <v>0</v>
      </c>
      <c r="I17" s="126">
        <f t="shared" ca="1" si="0"/>
        <v>2170152663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41576</v>
      </c>
      <c r="B18" s="125">
        <f ca="1">IF(ROWS($1:5)&gt;COUNT(Dong1),"",OFFSET(TH!E$1,SMALL(Dong1,ROWS($1:5)),))</f>
        <v>41576</v>
      </c>
      <c r="C18" s="126">
        <f ca="1">IF(ROWS($1:5)&gt;COUNT(Dong1),"",IF(OFFSET(TH!L$1,SMALL(Dong1,ROWS($1:5)),)="1111",OFFSET(TH!D$1,SMALL(Dong1,ROWS($1:5)),),""))</f>
        <v>0</v>
      </c>
      <c r="D18" s="127" t="str">
        <f ca="1">IF(ROWS($1:5)&gt;COUNT(Dong1),"",IF(OFFSET(TH!M$1,SMALL(Dong1,ROWS($1:5)),)="1111",OFFSET(TH!D$1,SMALL(Dong1,ROWS($1:5)),),""))</f>
        <v/>
      </c>
      <c r="E18" s="244" t="str">
        <f ca="1">IF(ROWS($1:5)&gt;COUNT(Dong1),"",OFFSET(TH!F$1,SMALL(Dong1,ROWS($1:5)),))</f>
        <v>Chi sec nhập quỹ tiền mặt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45200000</v>
      </c>
      <c r="H18" s="128">
        <f ca="1">IF(ROWS($1:5)&gt;COUNT(Dong1),"",IF(OFFSET(TH!M$1,SMALL(Dong1,ROWS($1:5)),)="1111",OFFSET(TH!K$1,SMALL(Dong1,ROWS($1:5)),),0))</f>
        <v>0</v>
      </c>
      <c r="I18" s="126">
        <f t="shared" ca="1" si="0"/>
        <v>2215352663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41580</v>
      </c>
      <c r="B19" s="125">
        <f ca="1">IF(ROWS($1:6)&gt;COUNT(Dong1),"",OFFSET(TH!E$1,SMALL(Dong1,ROWS($1:6)),))</f>
        <v>41580</v>
      </c>
      <c r="C19" s="126">
        <f ca="1">IF(ROWS($1:6)&gt;COUNT(Dong1),"",IF(OFFSET(TH!L$1,SMALL(Dong1,ROWS($1:6)),)="1111",OFFSET(TH!D$1,SMALL(Dong1,ROWS($1:6)),),""))</f>
        <v>0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49000000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2264352663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41583</v>
      </c>
      <c r="B20" s="125">
        <f ca="1">IF(ROWS($1:7)&gt;COUNT(Dong1),"",OFFSET(TH!E$1,SMALL(Dong1,ROWS($1:7)),))</f>
        <v>41583</v>
      </c>
      <c r="C20" s="126">
        <f ca="1">IF(ROWS($1:7)&gt;COUNT(Dong1),"",IF(OFFSET(TH!L$1,SMALL(Dong1,ROWS($1:7)),)="1111",OFFSET(TH!D$1,SMALL(Dong1,ROWS($1:7)),),""))</f>
        <v>0</v>
      </c>
      <c r="D20" s="127" t="str">
        <f ca="1">IF(ROWS($1:7)&gt;COUNT(Dong1),"",IF(OFFSET(TH!M$1,SMALL(Dong1,ROWS($1:7)),)="1111",OFFSET(TH!D$1,SMALL(Dong1,ROWS($1:7)),),""))</f>
        <v/>
      </c>
      <c r="E20" s="244" t="str">
        <f ca="1">IF(ROWS($1:7)&gt;COUNT(Dong1),"",OFFSET(TH!F$1,SMALL(Dong1,ROWS($1:7)),))</f>
        <v>Chi sec nhập quỹ tiền mặt</v>
      </c>
      <c r="F20" s="129" t="str">
        <f ca="1">IF(ROWS($1:7)&gt;COUNT(Dong1),"",IF(OFFSET(TH!M$1,SMALL(Dong1,ROWS($1:7)),)="1111",OFFSET(TH!L$1,SMALL(Dong1,ROWS($1:7)),),OFFSET(TH!M$1,SMALL(Dong1,ROWS($1:7)),)))</f>
        <v>1121</v>
      </c>
      <c r="G20" s="130">
        <f ca="1">IF(ROWS($1:7)&gt;COUNT(Dong1),"",IF(OFFSET(TH!L$1,SMALL(Dong1,ROWS($1:7)),)="1111",OFFSET(TH!K$1,SMALL(Dong1,ROWS($1:7)),),0))</f>
        <v>27500000</v>
      </c>
      <c r="H20" s="128">
        <f ca="1">IF(ROWS($1:7)&gt;COUNT(Dong1),"",IF(OFFSET(TH!M$1,SMALL(Dong1,ROWS($1:7)),)="1111",OFFSET(TH!K$1,SMALL(Dong1,ROWS($1:7)),),0))</f>
        <v>0</v>
      </c>
      <c r="I20" s="126">
        <f t="shared" ca="1" si="0"/>
        <v>2291852663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41586</v>
      </c>
      <c r="B21" s="125">
        <f ca="1">IF(ROWS($1:8)&gt;COUNT(Dong1),"",OFFSET(TH!E$1,SMALL(Dong1,ROWS($1:8)),))</f>
        <v>41586</v>
      </c>
      <c r="C21" s="126">
        <f ca="1">IF(ROWS($1:8)&gt;COUNT(Dong1),"",IF(OFFSET(TH!L$1,SMALL(Dong1,ROWS($1:8)),)="1111",OFFSET(TH!D$1,SMALL(Dong1,ROWS($1:8)),),""))</f>
        <v>0</v>
      </c>
      <c r="D21" s="127" t="str">
        <f ca="1">IF(ROWS($1:8)&gt;COUNT(Dong1),"",IF(OFFSET(TH!M$1,SMALL(Dong1,ROWS($1:8)),)="1111",OFFSET(TH!D$1,SMALL(Dong1,ROWS($1:8)),),""))</f>
        <v/>
      </c>
      <c r="E21" s="244" t="str">
        <f ca="1">IF(ROWS($1:8)&gt;COUNT(Dong1),"",OFFSET(TH!F$1,SMALL(Dong1,ROWS($1:8)),))</f>
        <v>Chi sec nhập quỹ tiền mặt</v>
      </c>
      <c r="F21" s="129" t="str">
        <f ca="1">IF(ROWS($1:8)&gt;COUNT(Dong1),"",IF(OFFSET(TH!M$1,SMALL(Dong1,ROWS($1:8)),)="1111",OFFSET(TH!L$1,SMALL(Dong1,ROWS($1:8)),),OFFSET(TH!M$1,SMALL(Dong1,ROWS($1:8)),)))</f>
        <v>1121</v>
      </c>
      <c r="G21" s="130">
        <f ca="1">IF(ROWS($1:8)&gt;COUNT(Dong1),"",IF(OFFSET(TH!L$1,SMALL(Dong1,ROWS($1:8)),)="1111",OFFSET(TH!K$1,SMALL(Dong1,ROWS($1:8)),),0))</f>
        <v>58400000</v>
      </c>
      <c r="H21" s="128">
        <f ca="1">IF(ROWS($1:8)&gt;COUNT(Dong1),"",IF(OFFSET(TH!M$1,SMALL(Dong1,ROWS($1:8)),)="1111",OFFSET(TH!K$1,SMALL(Dong1,ROWS($1:8)),),0))</f>
        <v>0</v>
      </c>
      <c r="I21" s="126">
        <f t="shared" ca="1" si="0"/>
        <v>2350252663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41598</v>
      </c>
      <c r="B22" s="125">
        <f ca="1">IF(ROWS($1:9)&gt;COUNT(Dong1),"",OFFSET(TH!E$1,SMALL(Dong1,ROWS($1:9)),))</f>
        <v>41598</v>
      </c>
      <c r="C22" s="126">
        <f ca="1">IF(ROWS($1:9)&gt;COUNT(Dong1),"",IF(OFFSET(TH!L$1,SMALL(Dong1,ROWS($1:9)),)="1111",OFFSET(TH!D$1,SMALL(Dong1,ROWS($1:9)),),""))</f>
        <v>0</v>
      </c>
      <c r="D22" s="127" t="str">
        <f ca="1">IF(ROWS($1:9)&gt;COUNT(Dong1),"",IF(OFFSET(TH!M$1,SMALL(Dong1,ROWS($1:9)),)="1111",OFFSET(TH!D$1,SMALL(Dong1,ROWS($1:9)),),""))</f>
        <v/>
      </c>
      <c r="E22" s="244" t="str">
        <f ca="1">IF(ROWS($1:9)&gt;COUNT(Dong1),"",OFFSET(TH!F$1,SMALL(Dong1,ROWS($1:9)),))</f>
        <v>Chi sec nhập quỹ tiền mặt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14200000</v>
      </c>
      <c r="H22" s="128">
        <f ca="1">IF(ROWS($1:9)&gt;COUNT(Dong1),"",IF(OFFSET(TH!M$1,SMALL(Dong1,ROWS($1:9)),)="1111",OFFSET(TH!K$1,SMALL(Dong1,ROWS($1:9)),),0))</f>
        <v>0</v>
      </c>
      <c r="I22" s="126">
        <f t="shared" ca="1" si="0"/>
        <v>2364452663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41607</v>
      </c>
      <c r="B23" s="125">
        <f ca="1">IF(ROWS($1:10)&gt;COUNT(Dong1),"",OFFSET(TH!E$1,SMALL(Dong1,ROWS($1:10)),))</f>
        <v>41607</v>
      </c>
      <c r="C23" s="126">
        <f ca="1">IF(ROWS($1:10)&gt;COUNT(Dong1),"",IF(OFFSET(TH!L$1,SMALL(Dong1,ROWS($1:10)),)="1111",OFFSET(TH!D$1,SMALL(Dong1,ROWS($1:10)),),""))</f>
        <v>0</v>
      </c>
      <c r="D23" s="127" t="str">
        <f ca="1">IF(ROWS($1:10)&gt;COUNT(Dong1),"",IF(OFFSET(TH!M$1,SMALL(Dong1,ROWS($1:10)),)="1111",OFFSET(TH!D$1,SMALL(Dong1,ROWS($1:10)),),""))</f>
        <v/>
      </c>
      <c r="E23" s="244" t="str">
        <f ca="1">IF(ROWS($1:10)&gt;COUNT(Dong1),"",OFFSET(TH!F$1,SMALL(Dong1,ROWS($1:10)),))</f>
        <v>Chi sec nhập quỹ tiền mặt</v>
      </c>
      <c r="F23" s="129" t="str">
        <f ca="1">IF(ROWS($1:10)&gt;COUNT(Dong1),"",IF(OFFSET(TH!M$1,SMALL(Dong1,ROWS($1:10)),)="1111",OFFSET(TH!L$1,SMALL(Dong1,ROWS($1:10)),),OFFSET(TH!M$1,SMALL(Dong1,ROWS($1:10)),)))</f>
        <v>1121</v>
      </c>
      <c r="G23" s="130">
        <f ca="1">IF(ROWS($1:10)&gt;COUNT(Dong1),"",IF(OFFSET(TH!L$1,SMALL(Dong1,ROWS($1:10)),)="1111",OFFSET(TH!K$1,SMALL(Dong1,ROWS($1:10)),),0))</f>
        <v>39000000</v>
      </c>
      <c r="H23" s="128">
        <f ca="1">IF(ROWS($1:10)&gt;COUNT(Dong1),"",IF(OFFSET(TH!M$1,SMALL(Dong1,ROWS($1:10)),)="1111",OFFSET(TH!K$1,SMALL(Dong1,ROWS($1:10)),),0))</f>
        <v>0</v>
      </c>
      <c r="I23" s="126">
        <f t="shared" ca="1" si="0"/>
        <v>2403452663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41618</v>
      </c>
      <c r="B24" s="125">
        <f ca="1">IF(ROWS($1:11)&gt;COUNT(Dong1),"",OFFSET(TH!E$1,SMALL(Dong1,ROWS($1:11)),))</f>
        <v>41618</v>
      </c>
      <c r="C24" s="126">
        <f ca="1">IF(ROWS($1:11)&gt;COUNT(Dong1),"",IF(OFFSET(TH!L$1,SMALL(Dong1,ROWS($1:11)),)="1111",OFFSET(TH!D$1,SMALL(Dong1,ROWS($1:11)),),""))</f>
        <v>0</v>
      </c>
      <c r="D24" s="127" t="str">
        <f ca="1">IF(ROWS($1:11)&gt;COUNT(Dong1),"",IF(OFFSET(TH!M$1,SMALL(Dong1,ROWS($1:11)),)="1111",OFFSET(TH!D$1,SMALL(Dong1,ROWS($1:11)),),""))</f>
        <v/>
      </c>
      <c r="E24" s="244" t="str">
        <f ca="1">IF(ROWS($1:11)&gt;COUNT(Dong1),"",OFFSET(TH!F$1,SMALL(Dong1,ROWS($1:11)),))</f>
        <v>Chi sec nhập quỹ tiền mặt</v>
      </c>
      <c r="F24" s="129" t="str">
        <f ca="1">IF(ROWS($1:11)&gt;COUNT(Dong1),"",IF(OFFSET(TH!M$1,SMALL(Dong1,ROWS($1:11)),)="1111",OFFSET(TH!L$1,SMALL(Dong1,ROWS($1:11)),),OFFSET(TH!M$1,SMALL(Dong1,ROWS($1:11)),)))</f>
        <v>1121</v>
      </c>
      <c r="G24" s="130">
        <f ca="1">IF(ROWS($1:11)&gt;COUNT(Dong1),"",IF(OFFSET(TH!L$1,SMALL(Dong1,ROWS($1:11)),)="1111",OFFSET(TH!K$1,SMALL(Dong1,ROWS($1:11)),),0))</f>
        <v>65800000</v>
      </c>
      <c r="H24" s="128">
        <f ca="1">IF(ROWS($1:11)&gt;COUNT(Dong1),"",IF(OFFSET(TH!M$1,SMALL(Dong1,ROWS($1:11)),)="1111",OFFSET(TH!K$1,SMALL(Dong1,ROWS($1:11)),),0))</f>
        <v>0</v>
      </c>
      <c r="I24" s="126">
        <f t="shared" ca="1" si="0"/>
        <v>2469252663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41625</v>
      </c>
      <c r="B25" s="125">
        <f ca="1">IF(ROWS($1:12)&gt;COUNT(Dong1),"",OFFSET(TH!E$1,SMALL(Dong1,ROWS($1:12)),))</f>
        <v>41625</v>
      </c>
      <c r="C25" s="126">
        <f ca="1">IF(ROWS($1:12)&gt;COUNT(Dong1),"",IF(OFFSET(TH!L$1,SMALL(Dong1,ROWS($1:12)),)="1111",OFFSET(TH!D$1,SMALL(Dong1,ROWS($1:12)),),""))</f>
        <v>0</v>
      </c>
      <c r="D25" s="127" t="str">
        <f ca="1">IF(ROWS($1:12)&gt;COUNT(Dong1),"",IF(OFFSET(TH!M$1,SMALL(Dong1,ROWS($1:12)),)="1111",OFFSET(TH!D$1,SMALL(Dong1,ROWS($1:12)),),""))</f>
        <v/>
      </c>
      <c r="E25" s="244" t="str">
        <f ca="1">IF(ROWS($1:12)&gt;COUNT(Dong1),"",OFFSET(TH!F$1,SMALL(Dong1,ROWS($1:12)),))</f>
        <v>Chi sec nhập quỹ tiền mặt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42000000</v>
      </c>
      <c r="H25" s="128">
        <f ca="1">IF(ROWS($1:12)&gt;COUNT(Dong1),"",IF(OFFSET(TH!M$1,SMALL(Dong1,ROWS($1:12)),)="1111",OFFSET(TH!K$1,SMALL(Dong1,ROWS($1:12)),),0))</f>
        <v>0</v>
      </c>
      <c r="I25" s="126">
        <f t="shared" ca="1" si="0"/>
        <v>2511252663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41639</v>
      </c>
      <c r="B26" s="125">
        <f ca="1">IF(ROWS($1:13)&gt;COUNT(Dong1),"",OFFSET(TH!E$1,SMALL(Dong1,ROWS($1:13)),))</f>
        <v>41639</v>
      </c>
      <c r="C26" s="126">
        <f ca="1">IF(ROWS($1:13)&gt;COUNT(Dong1),"",IF(OFFSET(TH!L$1,SMALL(Dong1,ROWS($1:13)),)="1111",OFFSET(TH!D$1,SMALL(Dong1,ROWS($1:13)),),""))</f>
        <v>0</v>
      </c>
      <c r="D26" s="127" t="str">
        <f ca="1">IF(ROWS($1:13)&gt;COUNT(Dong1),"",IF(OFFSET(TH!M$1,SMALL(Dong1,ROWS($1:13)),)="1111",OFFSET(TH!D$1,SMALL(Dong1,ROWS($1:13)),),""))</f>
        <v/>
      </c>
      <c r="E26" s="244" t="str">
        <f ca="1">IF(ROWS($1:13)&gt;COUNT(Dong1),"",OFFSET(TH!F$1,SMALL(Dong1,ROWS($1:13)),))</f>
        <v>Chi sec nhập quỹ tiền mặt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32900000</v>
      </c>
      <c r="H26" s="128">
        <f ca="1">IF(ROWS($1:13)&gt;COUNT(Dong1),"",IF(OFFSET(TH!M$1,SMALL(Dong1,ROWS($1:13)),)="1111",OFFSET(TH!K$1,SMALL(Dong1,ROWS($1:13)),),0))</f>
        <v>0</v>
      </c>
      <c r="I26" s="126">
        <f t="shared" ca="1" si="0"/>
        <v>2544152663</v>
      </c>
      <c r="J26" s="131"/>
      <c r="N26" s="853"/>
      <c r="O26" s="853"/>
    </row>
    <row r="27" spans="1:15" ht="19.5" customHeight="1">
      <c r="A27" s="125" t="str">
        <f ca="1">IF(ROWS($1:14)&gt;COUNT(Dong1),"",OFFSET(TH!C$1,SMALL(Dong1,ROWS($1:14)),))</f>
        <v/>
      </c>
      <c r="B27" s="125" t="str">
        <f ca="1">IF(ROWS($1:14)&gt;COUNT(Dong1),"",OFFSET(TH!E$1,SMALL(Dong1,ROWS($1:14)),))</f>
        <v/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/>
      </c>
      <c r="E27" s="244" t="str">
        <f ca="1">IF(ROWS($1:14)&gt;COUNT(Dong1),"",OFFSET(TH!F$1,SMALL(Dong1,ROWS($1:14)),))</f>
        <v/>
      </c>
      <c r="F27" s="129" t="str">
        <f ca="1">IF(ROWS($1:14)&gt;COUNT(Dong1),"",IF(OFFSET(TH!M$1,SMALL(Dong1,ROWS($1:14)),)="1111",OFFSET(TH!L$1,SMALL(Dong1,ROWS($1:14)),),OFFSET(TH!M$1,SMALL(Dong1,ROWS($1:14)),)))</f>
        <v/>
      </c>
      <c r="G27" s="130" t="str">
        <f ca="1">IF(ROWS($1:14)&gt;COUNT(Dong1),"",IF(OFFSET(TH!L$1,SMALL(Dong1,ROWS($1:14)),)="1111",OFFSET(TH!K$1,SMALL(Dong1,ROWS($1:14)),),0))</f>
        <v/>
      </c>
      <c r="H27" s="128" t="str">
        <f ca="1">IF(ROWS($1:14)&gt;COUNT(Dong1),"",IF(OFFSET(TH!M$1,SMALL(Dong1,ROWS($1:14)),)="1111",OFFSET(TH!K$1,SMALL(Dong1,ROWS($1:14)),),0))</f>
        <v/>
      </c>
      <c r="I27" s="126">
        <f t="shared" ca="1" si="0"/>
        <v>0</v>
      </c>
      <c r="J27" s="131"/>
      <c r="N27" s="853"/>
      <c r="O27" s="853"/>
    </row>
    <row r="28" spans="1:15" ht="19.5" customHeight="1">
      <c r="A28" s="125" t="str">
        <f ca="1">IF(ROWS($1:15)&gt;COUNT(Dong1),"",OFFSET(TH!C$1,SMALL(Dong1,ROWS($1:15)),))</f>
        <v/>
      </c>
      <c r="B28" s="125" t="str">
        <f ca="1">IF(ROWS($1:15)&gt;COUNT(Dong1),"",OFFSET(TH!E$1,SMALL(Dong1,ROWS($1:15)),))</f>
        <v/>
      </c>
      <c r="C28" s="126" t="str">
        <f ca="1">IF(ROWS($1:15)&gt;COUNT(Dong1),"",IF(OFFSET(TH!L$1,SMALL(Dong1,ROWS($1:15)),)="1111",OFFSET(TH!D$1,SMALL(Dong1,ROWS($1:15)),),""))</f>
        <v/>
      </c>
      <c r="D28" s="127" t="str">
        <f ca="1">IF(ROWS($1:15)&gt;COUNT(Dong1),"",IF(OFFSET(TH!M$1,SMALL(Dong1,ROWS($1:15)),)="1111",OFFSET(TH!D$1,SMALL(Dong1,ROWS($1:15)),),""))</f>
        <v/>
      </c>
      <c r="E28" s="244" t="str">
        <f ca="1">IF(ROWS($1:15)&gt;COUNT(Dong1),"",OFFSET(TH!F$1,SMALL(Dong1,ROWS($1:15)),))</f>
        <v/>
      </c>
      <c r="F28" s="129" t="str">
        <f ca="1">IF(ROWS($1:15)&gt;COUNT(Dong1),"",IF(OFFSET(TH!M$1,SMALL(Dong1,ROWS($1:15)),)="1111",OFFSET(TH!L$1,SMALL(Dong1,ROWS($1:15)),),OFFSET(TH!M$1,SMALL(Dong1,ROWS($1:15)),)))</f>
        <v/>
      </c>
      <c r="G28" s="130" t="str">
        <f ca="1">IF(ROWS($1:15)&gt;COUNT(Dong1),"",IF(OFFSET(TH!L$1,SMALL(Dong1,ROWS($1:15)),)="1111",OFFSET(TH!K$1,SMALL(Dong1,ROWS($1:15)),),0))</f>
        <v/>
      </c>
      <c r="H28" s="128" t="str">
        <f ca="1">IF(ROWS($1:15)&gt;COUNT(Dong1),"",IF(OFFSET(TH!M$1,SMALL(Dong1,ROWS($1:15)),)="1111",OFFSET(TH!K$1,SMALL(Dong1,ROWS($1:15)),),0))</f>
        <v/>
      </c>
      <c r="I28" s="126">
        <f t="shared" ca="1" si="0"/>
        <v>0</v>
      </c>
      <c r="J28" s="131"/>
      <c r="N28" s="853"/>
      <c r="O28" s="853"/>
    </row>
    <row r="29" spans="1:15" ht="19.5" customHeight="1">
      <c r="A29" s="125" t="str">
        <f ca="1">IF(ROWS($1:16)&gt;COUNT(Dong1),"",OFFSET(TH!C$1,SMALL(Dong1,ROWS($1:16)),))</f>
        <v/>
      </c>
      <c r="B29" s="125" t="str">
        <f ca="1">IF(ROWS($1:16)&gt;COUNT(Dong1),"",OFFSET(TH!E$1,SMALL(Dong1,ROWS($1:16)),))</f>
        <v/>
      </c>
      <c r="C29" s="126" t="str">
        <f ca="1">IF(ROWS($1:16)&gt;COUNT(Dong1),"",IF(OFFSET(TH!L$1,SMALL(Dong1,ROWS($1:16)),)="1111",OFFSET(TH!D$1,SMALL(Dong1,ROWS($1:16)),),""))</f>
        <v/>
      </c>
      <c r="D29" s="127" t="str">
        <f ca="1">IF(ROWS($1:16)&gt;COUNT(Dong1),"",IF(OFFSET(TH!M$1,SMALL(Dong1,ROWS($1:16)),)="1111",OFFSET(TH!D$1,SMALL(Dong1,ROWS($1:16)),),""))</f>
        <v/>
      </c>
      <c r="E29" s="244" t="str">
        <f ca="1">IF(ROWS($1:16)&gt;COUNT(Dong1),"",OFFSET(TH!F$1,SMALL(Dong1,ROWS($1:16)),))</f>
        <v/>
      </c>
      <c r="F29" s="129" t="str">
        <f ca="1">IF(ROWS($1:16)&gt;COUNT(Dong1),"",IF(OFFSET(TH!M$1,SMALL(Dong1,ROWS($1:16)),)="1111",OFFSET(TH!L$1,SMALL(Dong1,ROWS($1:16)),),OFFSET(TH!M$1,SMALL(Dong1,ROWS($1:16)),)))</f>
        <v/>
      </c>
      <c r="G29" s="130" t="str">
        <f ca="1">IF(ROWS($1:16)&gt;COUNT(Dong1),"",IF(OFFSET(TH!L$1,SMALL(Dong1,ROWS($1:16)),)="1111",OFFSET(TH!K$1,SMALL(Dong1,ROWS($1:16)),),0))</f>
        <v/>
      </c>
      <c r="H29" s="128" t="str">
        <f ca="1">IF(ROWS($1:16)&gt;COUNT(Dong1),"",IF(OFFSET(TH!M$1,SMALL(Dong1,ROWS($1:16)),)="1111",OFFSET(TH!K$1,SMALL(Dong1,ROWS($1:16)),),0))</f>
        <v/>
      </c>
      <c r="I29" s="126">
        <f t="shared" ca="1" si="0"/>
        <v>0</v>
      </c>
      <c r="J29" s="131"/>
      <c r="N29" s="853"/>
      <c r="O29" s="853"/>
    </row>
    <row r="30" spans="1:15" ht="19.5" customHeight="1">
      <c r="A30" s="125" t="str">
        <f ca="1">IF(ROWS($1:17)&gt;COUNT(Dong1),"",OFFSET(TH!C$1,SMALL(Dong1,ROWS($1:17)),))</f>
        <v/>
      </c>
      <c r="B30" s="125" t="str">
        <f ca="1">IF(ROWS($1:17)&gt;COUNT(Dong1),"",OFFSET(TH!E$1,SMALL(Dong1,ROWS($1:17)),))</f>
        <v/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/>
      </c>
      <c r="E30" s="244" t="str">
        <f ca="1">IF(ROWS($1:17)&gt;COUNT(Dong1),"",OFFSET(TH!F$1,SMALL(Dong1,ROWS($1:17)),))</f>
        <v/>
      </c>
      <c r="F30" s="129" t="str">
        <f ca="1">IF(ROWS($1:17)&gt;COUNT(Dong1),"",IF(OFFSET(TH!M$1,SMALL(Dong1,ROWS($1:17)),)="1111",OFFSET(TH!L$1,SMALL(Dong1,ROWS($1:17)),),OFFSET(TH!M$1,SMALL(Dong1,ROWS($1:17)),)))</f>
        <v/>
      </c>
      <c r="G30" s="130" t="str">
        <f ca="1">IF(ROWS($1:17)&gt;COUNT(Dong1),"",IF(OFFSET(TH!L$1,SMALL(Dong1,ROWS($1:17)),)="1111",OFFSET(TH!K$1,SMALL(Dong1,ROWS($1:17)),),0))</f>
        <v/>
      </c>
      <c r="H30" s="128" t="str">
        <f ca="1">IF(ROWS($1:17)&gt;COUNT(Dong1),"",IF(OFFSET(TH!M$1,SMALL(Dong1,ROWS($1:17)),)="1111",OFFSET(TH!K$1,SMALL(Dong1,ROWS($1:17)),),0))</f>
        <v/>
      </c>
      <c r="I30" s="126">
        <f t="shared" ca="1" si="0"/>
        <v>0</v>
      </c>
      <c r="J30" s="131"/>
      <c r="N30" s="853"/>
      <c r="O30" s="853"/>
    </row>
    <row r="31" spans="1:15" ht="19.5" customHeight="1">
      <c r="A31" s="125" t="str">
        <f ca="1">IF(ROWS($1:18)&gt;COUNT(Dong1),"",OFFSET(TH!C$1,SMALL(Dong1,ROWS($1:18)),))</f>
        <v/>
      </c>
      <c r="B31" s="125" t="str">
        <f ca="1">IF(ROWS($1:18)&gt;COUNT(Dong1),"",OFFSET(TH!E$1,SMALL(Dong1,ROWS($1:18)),))</f>
        <v/>
      </c>
      <c r="C31" s="126" t="str">
        <f ca="1">IF(ROWS($1:18)&gt;COUNT(Dong1),"",IF(OFFSET(TH!L$1,SMALL(Dong1,ROWS($1:18)),)="1111",OFFSET(TH!D$1,SMALL(Dong1,ROWS($1:18)),),""))</f>
        <v/>
      </c>
      <c r="D31" s="127" t="str">
        <f ca="1">IF(ROWS($1:18)&gt;COUNT(Dong1),"",IF(OFFSET(TH!M$1,SMALL(Dong1,ROWS($1:18)),)="1111",OFFSET(TH!D$1,SMALL(Dong1,ROWS($1:18)),),""))</f>
        <v/>
      </c>
      <c r="E31" s="244" t="str">
        <f ca="1">IF(ROWS($1:18)&gt;COUNT(Dong1),"",OFFSET(TH!F$1,SMALL(Dong1,ROWS($1:18)),))</f>
        <v/>
      </c>
      <c r="F31" s="129" t="str">
        <f ca="1">IF(ROWS($1:18)&gt;COUNT(Dong1),"",IF(OFFSET(TH!M$1,SMALL(Dong1,ROWS($1:18)),)="1111",OFFSET(TH!L$1,SMALL(Dong1,ROWS($1:18)),),OFFSET(TH!M$1,SMALL(Dong1,ROWS($1:18)),)))</f>
        <v/>
      </c>
      <c r="G31" s="130" t="str">
        <f ca="1">IF(ROWS($1:18)&gt;COUNT(Dong1),"",IF(OFFSET(TH!L$1,SMALL(Dong1,ROWS($1:18)),)="1111",OFFSET(TH!K$1,SMALL(Dong1,ROWS($1:18)),),0))</f>
        <v/>
      </c>
      <c r="H31" s="128" t="str">
        <f ca="1">IF(ROWS($1:18)&gt;COUNT(Dong1),"",IF(OFFSET(TH!M$1,SMALL(Dong1,ROWS($1:18)),)="1111",OFFSET(TH!K$1,SMALL(Dong1,ROWS($1:18)),),0))</f>
        <v/>
      </c>
      <c r="I31" s="126">
        <f t="shared" ca="1" si="0"/>
        <v>0</v>
      </c>
      <c r="J31" s="131"/>
      <c r="N31" s="853"/>
      <c r="O31" s="853"/>
    </row>
    <row r="32" spans="1:15" ht="19.5" customHeight="1">
      <c r="A32" s="125" t="str">
        <f ca="1">IF(ROWS($1:19)&gt;COUNT(Dong1),"",OFFSET(TH!C$1,SMALL(Dong1,ROWS($1:19)),))</f>
        <v/>
      </c>
      <c r="B32" s="125" t="str">
        <f ca="1">IF(ROWS($1:19)&gt;COUNT(Dong1),"",OFFSET(TH!E$1,SMALL(Dong1,ROWS($1:19)),))</f>
        <v/>
      </c>
      <c r="C32" s="126" t="str">
        <f ca="1">IF(ROWS($1:19)&gt;COUNT(Dong1),"",IF(OFFSET(TH!L$1,SMALL(Dong1,ROWS($1:19)),)="1111",OFFSET(TH!D$1,SMALL(Dong1,ROWS($1:19)),),""))</f>
        <v/>
      </c>
      <c r="D32" s="127" t="str">
        <f ca="1">IF(ROWS($1:19)&gt;COUNT(Dong1),"",IF(OFFSET(TH!M$1,SMALL(Dong1,ROWS($1:19)),)="1111",OFFSET(TH!D$1,SMALL(Dong1,ROWS($1:19)),),""))</f>
        <v/>
      </c>
      <c r="E32" s="244" t="str">
        <f ca="1">IF(ROWS($1:19)&gt;COUNT(Dong1),"",OFFSET(TH!F$1,SMALL(Dong1,ROWS($1:19)),))</f>
        <v/>
      </c>
      <c r="F32" s="129" t="str">
        <f ca="1">IF(ROWS($1:19)&gt;COUNT(Dong1),"",IF(OFFSET(TH!M$1,SMALL(Dong1,ROWS($1:19)),)="1111",OFFSET(TH!L$1,SMALL(Dong1,ROWS($1:19)),),OFFSET(TH!M$1,SMALL(Dong1,ROWS($1:19)),)))</f>
        <v/>
      </c>
      <c r="G32" s="130" t="str">
        <f ca="1">IF(ROWS($1:19)&gt;COUNT(Dong1),"",IF(OFFSET(TH!L$1,SMALL(Dong1,ROWS($1:19)),)="1111",OFFSET(TH!K$1,SMALL(Dong1,ROWS($1:19)),),0))</f>
        <v/>
      </c>
      <c r="H32" s="128" t="str">
        <f ca="1">IF(ROWS($1:19)&gt;COUNT(Dong1),"",IF(OFFSET(TH!M$1,SMALL(Dong1,ROWS($1:19)),)="1111",OFFSET(TH!K$1,SMALL(Dong1,ROWS($1:19)),),0))</f>
        <v/>
      </c>
      <c r="I32" s="126">
        <f t="shared" ca="1" si="0"/>
        <v>0</v>
      </c>
      <c r="J32" s="131"/>
      <c r="N32" s="853"/>
      <c r="O32" s="853"/>
    </row>
    <row r="33" spans="1:15" ht="19.5" customHeight="1">
      <c r="A33" s="125" t="str">
        <f ca="1">IF(ROWS($1:20)&gt;COUNT(Dong1),"",OFFSET(TH!C$1,SMALL(Dong1,ROWS($1:20)),))</f>
        <v/>
      </c>
      <c r="B33" s="125" t="str">
        <f ca="1">IF(ROWS($1:20)&gt;COUNT(Dong1),"",OFFSET(TH!E$1,SMALL(Dong1,ROWS($1:20)),))</f>
        <v/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/>
      </c>
      <c r="E33" s="244" t="str">
        <f ca="1">IF(ROWS($1:20)&gt;COUNT(Dong1),"",OFFSET(TH!F$1,SMALL(Dong1,ROWS($1:20)),))</f>
        <v/>
      </c>
      <c r="F33" s="129" t="str">
        <f ca="1">IF(ROWS($1:20)&gt;COUNT(Dong1),"",IF(OFFSET(TH!M$1,SMALL(Dong1,ROWS($1:20)),)="1111",OFFSET(TH!L$1,SMALL(Dong1,ROWS($1:20)),),OFFSET(TH!M$1,SMALL(Dong1,ROWS($1:20)),)))</f>
        <v/>
      </c>
      <c r="G33" s="130" t="str">
        <f ca="1">IF(ROWS($1:20)&gt;COUNT(Dong1),"",IF(OFFSET(TH!L$1,SMALL(Dong1,ROWS($1:20)),)="1111",OFFSET(TH!K$1,SMALL(Dong1,ROWS($1:20)),),0))</f>
        <v/>
      </c>
      <c r="H33" s="128" t="str">
        <f ca="1">IF(ROWS($1:20)&gt;COUNT(Dong1),"",IF(OFFSET(TH!M$1,SMALL(Dong1,ROWS($1:20)),)="1111",OFFSET(TH!K$1,SMALL(Dong1,ROWS($1:20)),),0))</f>
        <v/>
      </c>
      <c r="I33" s="126">
        <f t="shared" ca="1" si="0"/>
        <v>0</v>
      </c>
      <c r="J33" s="131"/>
      <c r="N33" s="853"/>
      <c r="O33" s="853"/>
    </row>
    <row r="34" spans="1:15" ht="19.5" customHeight="1">
      <c r="A34" s="125" t="str">
        <f ca="1">IF(ROWS($1:21)&gt;COUNT(Dong1),"",OFFSET(TH!C$1,SMALL(Dong1,ROWS($1:21)),))</f>
        <v/>
      </c>
      <c r="B34" s="125" t="str">
        <f ca="1">IF(ROWS($1:21)&gt;COUNT(Dong1),"",OFFSET(TH!E$1,SMALL(Dong1,ROWS($1:21)),))</f>
        <v/>
      </c>
      <c r="C34" s="126" t="str">
        <f ca="1">IF(ROWS($1:21)&gt;COUNT(Dong1),"",IF(OFFSET(TH!L$1,SMALL(Dong1,ROWS($1:21)),)="1111",OFFSET(TH!D$1,SMALL(Dong1,ROWS($1:21)),),""))</f>
        <v/>
      </c>
      <c r="D34" s="127" t="str">
        <f ca="1">IF(ROWS($1:21)&gt;COUNT(Dong1),"",IF(OFFSET(TH!M$1,SMALL(Dong1,ROWS($1:21)),)="1111",OFFSET(TH!D$1,SMALL(Dong1,ROWS($1:21)),),""))</f>
        <v/>
      </c>
      <c r="E34" s="244" t="str">
        <f ca="1">IF(ROWS($1:21)&gt;COUNT(Dong1),"",OFFSET(TH!F$1,SMALL(Dong1,ROWS($1:21)),))</f>
        <v/>
      </c>
      <c r="F34" s="129" t="str">
        <f ca="1">IF(ROWS($1:21)&gt;COUNT(Dong1),"",IF(OFFSET(TH!M$1,SMALL(Dong1,ROWS($1:21)),)="1111",OFFSET(TH!L$1,SMALL(Dong1,ROWS($1:21)),),OFFSET(TH!M$1,SMALL(Dong1,ROWS($1:21)),)))</f>
        <v/>
      </c>
      <c r="G34" s="130" t="str">
        <f ca="1">IF(ROWS($1:21)&gt;COUNT(Dong1),"",IF(OFFSET(TH!L$1,SMALL(Dong1,ROWS($1:21)),)="1111",OFFSET(TH!K$1,SMALL(Dong1,ROWS($1:21)),),0))</f>
        <v/>
      </c>
      <c r="H34" s="128" t="str">
        <f ca="1">IF(ROWS($1:21)&gt;COUNT(Dong1),"",IF(OFFSET(TH!M$1,SMALL(Dong1,ROWS($1:21)),)="1111",OFFSET(TH!K$1,SMALL(Dong1,ROWS($1:21)),),0))</f>
        <v/>
      </c>
      <c r="I34" s="126">
        <f t="shared" ca="1" si="0"/>
        <v>0</v>
      </c>
      <c r="J34" s="131"/>
      <c r="N34" s="853"/>
      <c r="O34" s="853"/>
    </row>
    <row r="35" spans="1:15" ht="19.5" customHeight="1">
      <c r="A35" s="125" t="str">
        <f ca="1">IF(ROWS($1:22)&gt;COUNT(Dong1),"",OFFSET(TH!C$1,SMALL(Dong1,ROWS($1:22)),))</f>
        <v/>
      </c>
      <c r="B35" s="125" t="str">
        <f ca="1">IF(ROWS($1:22)&gt;COUNT(Dong1),"",OFFSET(TH!E$1,SMALL(Dong1,ROWS($1:22)),))</f>
        <v/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/>
      </c>
      <c r="E35" s="244" t="str">
        <f ca="1">IF(ROWS($1:22)&gt;COUNT(Dong1),"",OFFSET(TH!F$1,SMALL(Dong1,ROWS($1:22)),))</f>
        <v/>
      </c>
      <c r="F35" s="129" t="str">
        <f ca="1">IF(ROWS($1:22)&gt;COUNT(Dong1),"",IF(OFFSET(TH!M$1,SMALL(Dong1,ROWS($1:22)),)="1111",OFFSET(TH!L$1,SMALL(Dong1,ROWS($1:22)),),OFFSET(TH!M$1,SMALL(Dong1,ROWS($1:22)),)))</f>
        <v/>
      </c>
      <c r="G35" s="130" t="str">
        <f ca="1">IF(ROWS($1:22)&gt;COUNT(Dong1),"",IF(OFFSET(TH!L$1,SMALL(Dong1,ROWS($1:22)),)="1111",OFFSET(TH!K$1,SMALL(Dong1,ROWS($1:22)),),0))</f>
        <v/>
      </c>
      <c r="H35" s="128" t="str">
        <f ca="1">IF(ROWS($1:22)&gt;COUNT(Dong1),"",IF(OFFSET(TH!M$1,SMALL(Dong1,ROWS($1:22)),)="1111",OFFSET(TH!K$1,SMALL(Dong1,ROWS($1:22)),),0))</f>
        <v/>
      </c>
      <c r="I35" s="126">
        <f t="shared" ca="1" si="0"/>
        <v>0</v>
      </c>
      <c r="J35" s="131"/>
      <c r="N35" s="853"/>
      <c r="O35" s="853"/>
    </row>
    <row r="36" spans="1:15" ht="19.5" customHeight="1">
      <c r="A36" s="125" t="str">
        <f ca="1">IF(ROWS($1:23)&gt;COUNT(Dong1),"",OFFSET(TH!C$1,SMALL(Dong1,ROWS($1:23)),))</f>
        <v/>
      </c>
      <c r="B36" s="125" t="str">
        <f ca="1">IF(ROWS($1:23)&gt;COUNT(Dong1),"",OFFSET(TH!E$1,SMALL(Dong1,ROWS($1:23)),))</f>
        <v/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/>
      </c>
      <c r="E36" s="244" t="str">
        <f ca="1">IF(ROWS($1:23)&gt;COUNT(Dong1),"",OFFSET(TH!F$1,SMALL(Dong1,ROWS($1:23)),))</f>
        <v/>
      </c>
      <c r="F36" s="129" t="str">
        <f ca="1">IF(ROWS($1:23)&gt;COUNT(Dong1),"",IF(OFFSET(TH!M$1,SMALL(Dong1,ROWS($1:23)),)="1111",OFFSET(TH!L$1,SMALL(Dong1,ROWS($1:23)),),OFFSET(TH!M$1,SMALL(Dong1,ROWS($1:23)),)))</f>
        <v/>
      </c>
      <c r="G36" s="130" t="str">
        <f ca="1">IF(ROWS($1:23)&gt;COUNT(Dong1),"",IF(OFFSET(TH!L$1,SMALL(Dong1,ROWS($1:23)),)="1111",OFFSET(TH!K$1,SMALL(Dong1,ROWS($1:23)),),0))</f>
        <v/>
      </c>
      <c r="H36" s="128" t="str">
        <f ca="1">IF(ROWS($1:23)&gt;COUNT(Dong1),"",IF(OFFSET(TH!M$1,SMALL(Dong1,ROWS($1:23)),)="1111",OFFSET(TH!K$1,SMALL(Dong1,ROWS($1:23)),),0))</f>
        <v/>
      </c>
      <c r="I36" s="126">
        <f t="shared" ca="1" si="0"/>
        <v>0</v>
      </c>
      <c r="J36" s="131"/>
      <c r="N36" s="853"/>
      <c r="O36" s="853"/>
    </row>
    <row r="37" spans="1:15" ht="19.5" customHeight="1">
      <c r="A37" s="125" t="str">
        <f ca="1">IF(ROWS($1:24)&gt;COUNT(Dong1),"",OFFSET(TH!C$1,SMALL(Dong1,ROWS($1:24)),))</f>
        <v/>
      </c>
      <c r="B37" s="125" t="str">
        <f ca="1">IF(ROWS($1:24)&gt;COUNT(Dong1),"",OFFSET(TH!E$1,SMALL(Dong1,ROWS($1:24)),))</f>
        <v/>
      </c>
      <c r="C37" s="126" t="str">
        <f ca="1">IF(ROWS($1:24)&gt;COUNT(Dong1),"",IF(OFFSET(TH!L$1,SMALL(Dong1,ROWS($1:24)),)="1111",OFFSET(TH!D$1,SMALL(Dong1,ROWS($1:24)),),""))</f>
        <v/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/>
      </c>
      <c r="F37" s="129" t="str">
        <f ca="1">IF(ROWS($1:24)&gt;COUNT(Dong1),"",IF(OFFSET(TH!M$1,SMALL(Dong1,ROWS($1:24)),)="1111",OFFSET(TH!L$1,SMALL(Dong1,ROWS($1:24)),),OFFSET(TH!M$1,SMALL(Dong1,ROWS($1:24)),)))</f>
        <v/>
      </c>
      <c r="G37" s="130" t="str">
        <f ca="1">IF(ROWS($1:24)&gt;COUNT(Dong1),"",IF(OFFSET(TH!L$1,SMALL(Dong1,ROWS($1:24)),)="1111",OFFSET(TH!K$1,SMALL(Dong1,ROWS($1:24)),),0))</f>
        <v/>
      </c>
      <c r="H37" s="128" t="str">
        <f ca="1">IF(ROWS($1:24)&gt;COUNT(Dong1),"",IF(OFFSET(TH!M$1,SMALL(Dong1,ROWS($1:24)),)="1111",OFFSET(TH!K$1,SMALL(Dong1,ROWS($1:24)),),0))</f>
        <v/>
      </c>
      <c r="I37" s="126">
        <f t="shared" ca="1" si="0"/>
        <v>0</v>
      </c>
      <c r="J37" s="131"/>
      <c r="N37" s="853"/>
      <c r="O37" s="853"/>
    </row>
    <row r="38" spans="1:15" ht="19.5" customHeight="1">
      <c r="A38" s="125" t="str">
        <f ca="1">IF(ROWS($1:25)&gt;COUNT(Dong1),"",OFFSET(TH!C$1,SMALL(Dong1,ROWS($1:25)),))</f>
        <v/>
      </c>
      <c r="B38" s="125" t="str">
        <f ca="1">IF(ROWS($1:25)&gt;COUNT(Dong1),"",OFFSET(TH!E$1,SMALL(Dong1,ROWS($1:25)),))</f>
        <v/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/>
      </c>
      <c r="E38" s="244" t="str">
        <f ca="1">IF(ROWS($1:25)&gt;COUNT(Dong1),"",OFFSET(TH!F$1,SMALL(Dong1,ROWS($1:25)),))</f>
        <v/>
      </c>
      <c r="F38" s="129" t="str">
        <f ca="1">IF(ROWS($1:25)&gt;COUNT(Dong1),"",IF(OFFSET(TH!M$1,SMALL(Dong1,ROWS($1:25)),)="1111",OFFSET(TH!L$1,SMALL(Dong1,ROWS($1:25)),),OFFSET(TH!M$1,SMALL(Dong1,ROWS($1:25)),)))</f>
        <v/>
      </c>
      <c r="G38" s="130" t="str">
        <f ca="1">IF(ROWS($1:25)&gt;COUNT(Dong1),"",IF(OFFSET(TH!L$1,SMALL(Dong1,ROWS($1:25)),)="1111",OFFSET(TH!K$1,SMALL(Dong1,ROWS($1:25)),),0))</f>
        <v/>
      </c>
      <c r="H38" s="128" t="str">
        <f ca="1">IF(ROWS($1:25)&gt;COUNT(Dong1),"",IF(OFFSET(TH!M$1,SMALL(Dong1,ROWS($1:25)),)="1111",OFFSET(TH!K$1,SMALL(Dong1,ROWS($1:25)),),0))</f>
        <v/>
      </c>
      <c r="I38" s="126">
        <f t="shared" ca="1" si="0"/>
        <v>0</v>
      </c>
      <c r="J38" s="131"/>
      <c r="N38" s="853"/>
      <c r="O38" s="853"/>
    </row>
    <row r="39" spans="1:15" ht="19.5" customHeight="1">
      <c r="A39" s="125" t="str">
        <f ca="1">IF(ROWS($1:26)&gt;COUNT(Dong1),"",OFFSET(TH!C$1,SMALL(Dong1,ROWS($1:26)),))</f>
        <v/>
      </c>
      <c r="B39" s="125" t="str">
        <f ca="1">IF(ROWS($1:26)&gt;COUNT(Dong1),"",OFFSET(TH!E$1,SMALL(Dong1,ROWS($1:26)),))</f>
        <v/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/>
      </c>
      <c r="E39" s="244" t="str">
        <f ca="1">IF(ROWS($1:26)&gt;COUNT(Dong1),"",OFFSET(TH!F$1,SMALL(Dong1,ROWS($1:26)),))</f>
        <v/>
      </c>
      <c r="F39" s="129" t="str">
        <f ca="1">IF(ROWS($1:26)&gt;COUNT(Dong1),"",IF(OFFSET(TH!M$1,SMALL(Dong1,ROWS($1:26)),)="1111",OFFSET(TH!L$1,SMALL(Dong1,ROWS($1:26)),),OFFSET(TH!M$1,SMALL(Dong1,ROWS($1:26)),)))</f>
        <v/>
      </c>
      <c r="G39" s="130" t="str">
        <f ca="1">IF(ROWS($1:26)&gt;COUNT(Dong1),"",IF(OFFSET(TH!L$1,SMALL(Dong1,ROWS($1:26)),)="1111",OFFSET(TH!K$1,SMALL(Dong1,ROWS($1:26)),),0))</f>
        <v/>
      </c>
      <c r="H39" s="128" t="str">
        <f ca="1">IF(ROWS($1:26)&gt;COUNT(Dong1),"",IF(OFFSET(TH!M$1,SMALL(Dong1,ROWS($1:26)),)="1111",OFFSET(TH!K$1,SMALL(Dong1,ROWS($1:26)),),0))</f>
        <v/>
      </c>
      <c r="I39" s="126">
        <f t="shared" ca="1" si="0"/>
        <v>0</v>
      </c>
      <c r="J39" s="131"/>
      <c r="N39" s="853"/>
      <c r="O39" s="853"/>
    </row>
    <row r="40" spans="1:15" ht="19.5" customHeight="1">
      <c r="A40" s="125" t="str">
        <f ca="1">IF(ROWS($1:27)&gt;COUNT(Dong1),"",OFFSET(TH!C$1,SMALL(Dong1,ROWS($1:27)),))</f>
        <v/>
      </c>
      <c r="B40" s="125" t="str">
        <f ca="1">IF(ROWS($1:27)&gt;COUNT(Dong1),"",OFFSET(TH!E$1,SMALL(Dong1,ROWS($1:27)),))</f>
        <v/>
      </c>
      <c r="C40" s="126" t="str">
        <f ca="1">IF(ROWS($1:27)&gt;COUNT(Dong1),"",IF(OFFSET(TH!L$1,SMALL(Dong1,ROWS($1:27)),)="1111",OFFSET(TH!D$1,SMALL(Dong1,ROWS($1:27)),),""))</f>
        <v/>
      </c>
      <c r="D40" s="127" t="str">
        <f ca="1">IF(ROWS($1:27)&gt;COUNT(Dong1),"",IF(OFFSET(TH!M$1,SMALL(Dong1,ROWS($1:27)),)="1111",OFFSET(TH!D$1,SMALL(Dong1,ROWS($1:27)),),""))</f>
        <v/>
      </c>
      <c r="E40" s="244" t="str">
        <f ca="1">IF(ROWS($1:27)&gt;COUNT(Dong1),"",OFFSET(TH!F$1,SMALL(Dong1,ROWS($1:27)),))</f>
        <v/>
      </c>
      <c r="F40" s="129" t="str">
        <f ca="1">IF(ROWS($1:27)&gt;COUNT(Dong1),"",IF(OFFSET(TH!M$1,SMALL(Dong1,ROWS($1:27)),)="1111",OFFSET(TH!L$1,SMALL(Dong1,ROWS($1:27)),),OFFSET(TH!M$1,SMALL(Dong1,ROWS($1:27)),)))</f>
        <v/>
      </c>
      <c r="G40" s="130" t="str">
        <f ca="1">IF(ROWS($1:27)&gt;COUNT(Dong1),"",IF(OFFSET(TH!L$1,SMALL(Dong1,ROWS($1:27)),)="1111",OFFSET(TH!K$1,SMALL(Dong1,ROWS($1:27)),),0))</f>
        <v/>
      </c>
      <c r="H40" s="128" t="str">
        <f ca="1">IF(ROWS($1:27)&gt;COUNT(Dong1),"",IF(OFFSET(TH!M$1,SMALL(Dong1,ROWS($1:27)),)="1111",OFFSET(TH!K$1,SMALL(Dong1,ROWS($1:27)),),0))</f>
        <v/>
      </c>
      <c r="I40" s="126">
        <f t="shared" ca="1" si="0"/>
        <v>0</v>
      </c>
      <c r="J40" s="131"/>
      <c r="N40" s="853"/>
      <c r="O40" s="853"/>
    </row>
    <row r="41" spans="1:15" ht="19.5" customHeight="1">
      <c r="A41" s="125" t="str">
        <f ca="1">IF(ROWS($1:28)&gt;COUNT(Dong1),"",OFFSET(TH!C$1,SMALL(Dong1,ROWS($1:28)),))</f>
        <v/>
      </c>
      <c r="B41" s="125" t="str">
        <f ca="1">IF(ROWS($1:28)&gt;COUNT(Dong1),"",OFFSET(TH!E$1,SMALL(Dong1,ROWS($1:28)),))</f>
        <v/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/>
      </c>
      <c r="E41" s="244" t="str">
        <f ca="1">IF(ROWS($1:28)&gt;COUNT(Dong1),"",OFFSET(TH!F$1,SMALL(Dong1,ROWS($1:28)),))</f>
        <v/>
      </c>
      <c r="F41" s="129" t="str">
        <f ca="1">IF(ROWS($1:28)&gt;COUNT(Dong1),"",IF(OFFSET(TH!M$1,SMALL(Dong1,ROWS($1:28)),)="1111",OFFSET(TH!L$1,SMALL(Dong1,ROWS($1:28)),),OFFSET(TH!M$1,SMALL(Dong1,ROWS($1:28)),)))</f>
        <v/>
      </c>
      <c r="G41" s="130" t="str">
        <f ca="1">IF(ROWS($1:28)&gt;COUNT(Dong1),"",IF(OFFSET(TH!L$1,SMALL(Dong1,ROWS($1:28)),)="1111",OFFSET(TH!K$1,SMALL(Dong1,ROWS($1:28)),),0))</f>
        <v/>
      </c>
      <c r="H41" s="128" t="str">
        <f ca="1">IF(ROWS($1:28)&gt;COUNT(Dong1),"",IF(OFFSET(TH!M$1,SMALL(Dong1,ROWS($1:28)),)="1111",OFFSET(TH!K$1,SMALL(Dong1,ROWS($1:28)),),0))</f>
        <v/>
      </c>
      <c r="I41" s="126">
        <f t="shared" ca="1" si="0"/>
        <v>0</v>
      </c>
      <c r="J41" s="131"/>
      <c r="N41" s="853"/>
      <c r="O41" s="853"/>
    </row>
    <row r="42" spans="1:15" ht="19.5" customHeight="1">
      <c r="A42" s="125" t="str">
        <f ca="1">IF(ROWS($1:29)&gt;COUNT(Dong1),"",OFFSET(TH!C$1,SMALL(Dong1,ROWS($1:29)),))</f>
        <v/>
      </c>
      <c r="B42" s="125" t="str">
        <f ca="1">IF(ROWS($1:29)&gt;COUNT(Dong1),"",OFFSET(TH!E$1,SMALL(Dong1,ROWS($1:29)),))</f>
        <v/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/>
      </c>
      <c r="E42" s="244" t="str">
        <f ca="1">IF(ROWS($1:29)&gt;COUNT(Dong1),"",OFFSET(TH!F$1,SMALL(Dong1,ROWS($1:29)),))</f>
        <v/>
      </c>
      <c r="F42" s="129" t="str">
        <f ca="1">IF(ROWS($1:29)&gt;COUNT(Dong1),"",IF(OFFSET(TH!M$1,SMALL(Dong1,ROWS($1:29)),)="1111",OFFSET(TH!L$1,SMALL(Dong1,ROWS($1:29)),),OFFSET(TH!M$1,SMALL(Dong1,ROWS($1:29)),)))</f>
        <v/>
      </c>
      <c r="G42" s="130" t="str">
        <f ca="1">IF(ROWS($1:29)&gt;COUNT(Dong1),"",IF(OFFSET(TH!L$1,SMALL(Dong1,ROWS($1:29)),)="1111",OFFSET(TH!K$1,SMALL(Dong1,ROWS($1:29)),),0))</f>
        <v/>
      </c>
      <c r="H42" s="128" t="str">
        <f ca="1">IF(ROWS($1:29)&gt;COUNT(Dong1),"",IF(OFFSET(TH!M$1,SMALL(Dong1,ROWS($1:29)),)="1111",OFFSET(TH!K$1,SMALL(Dong1,ROWS($1:29)),),0))</f>
        <v/>
      </c>
      <c r="I42" s="126">
        <f t="shared" ca="1" si="0"/>
        <v>0</v>
      </c>
      <c r="J42" s="131"/>
      <c r="N42" s="853"/>
      <c r="O42" s="853"/>
    </row>
    <row r="43" spans="1:15" ht="19.5" customHeight="1">
      <c r="A43" s="125" t="str">
        <f ca="1">IF(ROWS($1:30)&gt;COUNT(Dong1),"",OFFSET(TH!C$1,SMALL(Dong1,ROWS($1:30)),))</f>
        <v/>
      </c>
      <c r="B43" s="125" t="str">
        <f ca="1">IF(ROWS($1:30)&gt;COUNT(Dong1),"",OFFSET(TH!E$1,SMALL(Dong1,ROWS($1:30)),))</f>
        <v/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/>
      </c>
      <c r="E43" s="244" t="str">
        <f ca="1">IF(ROWS($1:30)&gt;COUNT(Dong1),"",OFFSET(TH!F$1,SMALL(Dong1,ROWS($1:30)),))</f>
        <v/>
      </c>
      <c r="F43" s="129" t="str">
        <f ca="1">IF(ROWS($1:30)&gt;COUNT(Dong1),"",IF(OFFSET(TH!M$1,SMALL(Dong1,ROWS($1:30)),)="1111",OFFSET(TH!L$1,SMALL(Dong1,ROWS($1:30)),),OFFSET(TH!M$1,SMALL(Dong1,ROWS($1:30)),)))</f>
        <v/>
      </c>
      <c r="G43" s="130" t="str">
        <f ca="1">IF(ROWS($1:30)&gt;COUNT(Dong1),"",IF(OFFSET(TH!L$1,SMALL(Dong1,ROWS($1:30)),)="1111",OFFSET(TH!K$1,SMALL(Dong1,ROWS($1:30)),),0))</f>
        <v/>
      </c>
      <c r="H43" s="128" t="str">
        <f ca="1">IF(ROWS($1:30)&gt;COUNT(Dong1),"",IF(OFFSET(TH!M$1,SMALL(Dong1,ROWS($1:30)),)="1111",OFFSET(TH!K$1,SMALL(Dong1,ROWS($1:30)),),0))</f>
        <v/>
      </c>
      <c r="I43" s="126">
        <f t="shared" ca="1" si="0"/>
        <v>0</v>
      </c>
      <c r="J43" s="131"/>
      <c r="N43" s="853"/>
      <c r="O43" s="853"/>
    </row>
    <row r="44" spans="1:15" ht="19.5" customHeight="1">
      <c r="A44" s="125" t="str">
        <f ca="1">IF(ROWS($1:31)&gt;COUNT(Dong1),"",OFFSET(TH!C$1,SMALL(Dong1,ROWS($1:31)),))</f>
        <v/>
      </c>
      <c r="B44" s="125" t="str">
        <f ca="1">IF(ROWS($1:31)&gt;COUNT(Dong1),"",OFFSET(TH!E$1,SMALL(Dong1,ROWS($1:31)),))</f>
        <v/>
      </c>
      <c r="C44" s="126" t="str">
        <f ca="1">IF(ROWS($1:31)&gt;COUNT(Dong1),"",IF(OFFSET(TH!L$1,SMALL(Dong1,ROWS($1:31)),)="1111",OFFSET(TH!D$1,SMALL(Dong1,ROWS($1:31)),),""))</f>
        <v/>
      </c>
      <c r="D44" s="127" t="str">
        <f ca="1">IF(ROWS($1:31)&gt;COUNT(Dong1),"",IF(OFFSET(TH!M$1,SMALL(Dong1,ROWS($1:31)),)="1111",OFFSET(TH!D$1,SMALL(Dong1,ROWS($1:31)),),""))</f>
        <v/>
      </c>
      <c r="E44" s="244" t="str">
        <f ca="1">IF(ROWS($1:31)&gt;COUNT(Dong1),"",OFFSET(TH!F$1,SMALL(Dong1,ROWS($1:31)),))</f>
        <v/>
      </c>
      <c r="F44" s="129" t="str">
        <f ca="1">IF(ROWS($1:31)&gt;COUNT(Dong1),"",IF(OFFSET(TH!M$1,SMALL(Dong1,ROWS($1:31)),)="1111",OFFSET(TH!L$1,SMALL(Dong1,ROWS($1:31)),),OFFSET(TH!M$1,SMALL(Dong1,ROWS($1:31)),)))</f>
        <v/>
      </c>
      <c r="G44" s="130" t="str">
        <f ca="1">IF(ROWS($1:31)&gt;COUNT(Dong1),"",IF(OFFSET(TH!L$1,SMALL(Dong1,ROWS($1:31)),)="1111",OFFSET(TH!K$1,SMALL(Dong1,ROWS($1:31)),),0))</f>
        <v/>
      </c>
      <c r="H44" s="128" t="str">
        <f ca="1">IF(ROWS($1:31)&gt;COUNT(Dong1),"",IF(OFFSET(TH!M$1,SMALL(Dong1,ROWS($1:31)),)="1111",OFFSET(TH!K$1,SMALL(Dong1,ROWS($1:31)),),0))</f>
        <v/>
      </c>
      <c r="I44" s="126">
        <f t="shared" ca="1" si="0"/>
        <v>0</v>
      </c>
      <c r="J44" s="131"/>
      <c r="N44" s="853"/>
      <c r="O44" s="853"/>
    </row>
    <row r="45" spans="1:15" ht="19.5" customHeight="1">
      <c r="A45" s="125" t="str">
        <f ca="1">IF(ROWS($1:32)&gt;COUNT(Dong1),"",OFFSET(TH!C$1,SMALL(Dong1,ROWS($1:32)),))</f>
        <v/>
      </c>
      <c r="B45" s="125" t="str">
        <f ca="1">IF(ROWS($1:32)&gt;COUNT(Dong1),"",OFFSET(TH!E$1,SMALL(Dong1,ROWS($1:32)),))</f>
        <v/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/>
      </c>
      <c r="E45" s="244" t="str">
        <f ca="1">IF(ROWS($1:32)&gt;COUNT(Dong1),"",OFFSET(TH!F$1,SMALL(Dong1,ROWS($1:32)),))</f>
        <v/>
      </c>
      <c r="F45" s="129" t="str">
        <f ca="1">IF(ROWS($1:32)&gt;COUNT(Dong1),"",IF(OFFSET(TH!M$1,SMALL(Dong1,ROWS($1:32)),)="1111",OFFSET(TH!L$1,SMALL(Dong1,ROWS($1:32)),),OFFSET(TH!M$1,SMALL(Dong1,ROWS($1:32)),)))</f>
        <v/>
      </c>
      <c r="G45" s="130" t="str">
        <f ca="1">IF(ROWS($1:32)&gt;COUNT(Dong1),"",IF(OFFSET(TH!L$1,SMALL(Dong1,ROWS($1:32)),)="1111",OFFSET(TH!K$1,SMALL(Dong1,ROWS($1:32)),),0))</f>
        <v/>
      </c>
      <c r="H45" s="128" t="str">
        <f ca="1">IF(ROWS($1:32)&gt;COUNT(Dong1),"",IF(OFFSET(TH!M$1,SMALL(Dong1,ROWS($1:32)),)="1111",OFFSET(TH!K$1,SMALL(Dong1,ROWS($1:32)),),0))</f>
        <v/>
      </c>
      <c r="I45" s="126">
        <f t="shared" ca="1" si="0"/>
        <v>0</v>
      </c>
      <c r="J45" s="131"/>
      <c r="N45" s="853"/>
      <c r="O45" s="853"/>
    </row>
    <row r="46" spans="1:15" ht="19.5" customHeight="1">
      <c r="A46" s="125" t="str">
        <f ca="1">IF(ROWS($1:33)&gt;COUNT(Dong1),"",OFFSET(TH!C$1,SMALL(Dong1,ROWS($1:33)),))</f>
        <v/>
      </c>
      <c r="B46" s="125" t="str">
        <f ca="1">IF(ROWS($1:33)&gt;COUNT(Dong1),"",OFFSET(TH!E$1,SMALL(Dong1,ROWS($1:33)),))</f>
        <v/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/>
      </c>
      <c r="E46" s="244" t="str">
        <f ca="1">IF(ROWS($1:33)&gt;COUNT(Dong1),"",OFFSET(TH!F$1,SMALL(Dong1,ROWS($1:33)),))</f>
        <v/>
      </c>
      <c r="F46" s="129" t="str">
        <f ca="1">IF(ROWS($1:33)&gt;COUNT(Dong1),"",IF(OFFSET(TH!M$1,SMALL(Dong1,ROWS($1:33)),)="1111",OFFSET(TH!L$1,SMALL(Dong1,ROWS($1:33)),),OFFSET(TH!M$1,SMALL(Dong1,ROWS($1:33)),)))</f>
        <v/>
      </c>
      <c r="G46" s="130" t="str">
        <f ca="1">IF(ROWS($1:33)&gt;COUNT(Dong1),"",IF(OFFSET(TH!L$1,SMALL(Dong1,ROWS($1:33)),)="1111",OFFSET(TH!K$1,SMALL(Dong1,ROWS($1:33)),),0))</f>
        <v/>
      </c>
      <c r="H46" s="128" t="str">
        <f ca="1">IF(ROWS($1:33)&gt;COUNT(Dong1),"",IF(OFFSET(TH!M$1,SMALL(Dong1,ROWS($1:33)),)="1111",OFFSET(TH!K$1,SMALL(Dong1,ROWS($1:33)),),0))</f>
        <v/>
      </c>
      <c r="I46" s="126">
        <f t="shared" ca="1" si="0"/>
        <v>0</v>
      </c>
      <c r="J46" s="131"/>
      <c r="N46" s="853"/>
      <c r="O46" s="853"/>
    </row>
    <row r="47" spans="1:15" ht="19.5" customHeight="1">
      <c r="A47" s="125" t="str">
        <f ca="1">IF(ROWS($1:34)&gt;COUNT(Dong1),"",OFFSET(TH!C$1,SMALL(Dong1,ROWS($1:34)),))</f>
        <v/>
      </c>
      <c r="B47" s="125" t="str">
        <f ca="1">IF(ROWS($1:34)&gt;COUNT(Dong1),"",OFFSET(TH!E$1,SMALL(Dong1,ROWS($1:34)),))</f>
        <v/>
      </c>
      <c r="C47" s="126" t="str">
        <f ca="1">IF(ROWS($1:34)&gt;COUNT(Dong1),"",IF(OFFSET(TH!L$1,SMALL(Dong1,ROWS($1:34)),)="1111",OFFSET(TH!D$1,SMALL(Dong1,ROWS($1:34)),),""))</f>
        <v/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/>
      </c>
      <c r="F47" s="129" t="str">
        <f ca="1">IF(ROWS($1:34)&gt;COUNT(Dong1),"",IF(OFFSET(TH!M$1,SMALL(Dong1,ROWS($1:34)),)="1111",OFFSET(TH!L$1,SMALL(Dong1,ROWS($1:34)),),OFFSET(TH!M$1,SMALL(Dong1,ROWS($1:34)),)))</f>
        <v/>
      </c>
      <c r="G47" s="130" t="str">
        <f ca="1">IF(ROWS($1:34)&gt;COUNT(Dong1),"",IF(OFFSET(TH!L$1,SMALL(Dong1,ROWS($1:34)),)="1111",OFFSET(TH!K$1,SMALL(Dong1,ROWS($1:34)),),0))</f>
        <v/>
      </c>
      <c r="H47" s="128" t="str">
        <f ca="1">IF(ROWS($1:34)&gt;COUNT(Dong1),"",IF(OFFSET(TH!M$1,SMALL(Dong1,ROWS($1:34)),)="1111",OFFSET(TH!K$1,SMALL(Dong1,ROWS($1:34)),),0))</f>
        <v/>
      </c>
      <c r="I47" s="126">
        <f t="shared" ca="1" si="0"/>
        <v>0</v>
      </c>
      <c r="J47" s="131"/>
      <c r="N47" s="853"/>
      <c r="O47" s="853"/>
    </row>
    <row r="48" spans="1:15" ht="19.5" customHeight="1">
      <c r="A48" s="125" t="str">
        <f ca="1">IF(ROWS($1:35)&gt;COUNT(Dong1),"",OFFSET(TH!C$1,SMALL(Dong1,ROWS($1:35)),))</f>
        <v/>
      </c>
      <c r="B48" s="125" t="str">
        <f ca="1">IF(ROWS($1:35)&gt;COUNT(Dong1),"",OFFSET(TH!E$1,SMALL(Dong1,ROWS($1:35)),))</f>
        <v/>
      </c>
      <c r="C48" s="126" t="str">
        <f ca="1">IF(ROWS($1:35)&gt;COUNT(Dong1),"",IF(OFFSET(TH!L$1,SMALL(Dong1,ROWS($1:35)),)="1111",OFFSET(TH!D$1,SMALL(Dong1,ROWS($1:35)),),""))</f>
        <v/>
      </c>
      <c r="D48" s="127" t="str">
        <f ca="1">IF(ROWS($1:35)&gt;COUNT(Dong1),"",IF(OFFSET(TH!M$1,SMALL(Dong1,ROWS($1:35)),)="1111",OFFSET(TH!D$1,SMALL(Dong1,ROWS($1:35)),),""))</f>
        <v/>
      </c>
      <c r="E48" s="244" t="str">
        <f ca="1">IF(ROWS($1:35)&gt;COUNT(Dong1),"",OFFSET(TH!F$1,SMALL(Dong1,ROWS($1:35)),))</f>
        <v/>
      </c>
      <c r="F48" s="129" t="str">
        <f ca="1">IF(ROWS($1:35)&gt;COUNT(Dong1),"",IF(OFFSET(TH!M$1,SMALL(Dong1,ROWS($1:35)),)="1111",OFFSET(TH!L$1,SMALL(Dong1,ROWS($1:35)),),OFFSET(TH!M$1,SMALL(Dong1,ROWS($1:35)),)))</f>
        <v/>
      </c>
      <c r="G48" s="130" t="str">
        <f ca="1">IF(ROWS($1:35)&gt;COUNT(Dong1),"",IF(OFFSET(TH!L$1,SMALL(Dong1,ROWS($1:35)),)="1111",OFFSET(TH!K$1,SMALL(Dong1,ROWS($1:35)),),0))</f>
        <v/>
      </c>
      <c r="H48" s="128" t="str">
        <f ca="1">IF(ROWS($1:35)&gt;COUNT(Dong1),"",IF(OFFSET(TH!M$1,SMALL(Dong1,ROWS($1:35)),)="1111",OFFSET(TH!K$1,SMALL(Dong1,ROWS($1:35)),),0))</f>
        <v/>
      </c>
      <c r="I48" s="126">
        <f t="shared" ca="1" si="0"/>
        <v>0</v>
      </c>
      <c r="J48" s="131"/>
      <c r="N48" s="853"/>
      <c r="O48" s="853"/>
    </row>
    <row r="49" spans="1:15" ht="19.5" customHeight="1">
      <c r="A49" s="125" t="str">
        <f ca="1">IF(ROWS($1:36)&gt;COUNT(Dong1),"",OFFSET(TH!C$1,SMALL(Dong1,ROWS($1:36)),))</f>
        <v/>
      </c>
      <c r="B49" s="125" t="str">
        <f ca="1">IF(ROWS($1:36)&gt;COUNT(Dong1),"",OFFSET(TH!E$1,SMALL(Dong1,ROWS($1:36)),))</f>
        <v/>
      </c>
      <c r="C49" s="126" t="str">
        <f ca="1">IF(ROWS($1:36)&gt;COUNT(Dong1),"",IF(OFFSET(TH!L$1,SMALL(Dong1,ROWS($1:36)),)="1111",OFFSET(TH!D$1,SMALL(Dong1,ROWS($1:36)),),""))</f>
        <v/>
      </c>
      <c r="D49" s="127" t="str">
        <f ca="1">IF(ROWS($1:36)&gt;COUNT(Dong1),"",IF(OFFSET(TH!M$1,SMALL(Dong1,ROWS($1:36)),)="1111",OFFSET(TH!D$1,SMALL(Dong1,ROWS($1:36)),),""))</f>
        <v/>
      </c>
      <c r="E49" s="244" t="str">
        <f ca="1">IF(ROWS($1:36)&gt;COUNT(Dong1),"",OFFSET(TH!F$1,SMALL(Dong1,ROWS($1:36)),))</f>
        <v/>
      </c>
      <c r="F49" s="129" t="str">
        <f ca="1">IF(ROWS($1:36)&gt;COUNT(Dong1),"",IF(OFFSET(TH!M$1,SMALL(Dong1,ROWS($1:36)),)="1111",OFFSET(TH!L$1,SMALL(Dong1,ROWS($1:36)),),OFFSET(TH!M$1,SMALL(Dong1,ROWS($1:36)),)))</f>
        <v/>
      </c>
      <c r="G49" s="130" t="str">
        <f ca="1">IF(ROWS($1:36)&gt;COUNT(Dong1),"",IF(OFFSET(TH!L$1,SMALL(Dong1,ROWS($1:36)),)="1111",OFFSET(TH!K$1,SMALL(Dong1,ROWS($1:36)),),0))</f>
        <v/>
      </c>
      <c r="H49" s="128" t="str">
        <f ca="1">IF(ROWS($1:36)&gt;COUNT(Dong1),"",IF(OFFSET(TH!M$1,SMALL(Dong1,ROWS($1:36)),)="1111",OFFSET(TH!K$1,SMALL(Dong1,ROWS($1:36)),),0))</f>
        <v/>
      </c>
      <c r="I49" s="126">
        <f t="shared" ca="1" si="0"/>
        <v>0</v>
      </c>
      <c r="J49" s="131"/>
      <c r="N49" s="853"/>
      <c r="O49" s="853"/>
    </row>
    <row r="50" spans="1:15" ht="19.5" customHeight="1">
      <c r="A50" s="125" t="str">
        <f ca="1">IF(ROWS($1:37)&gt;COUNT(Dong1),"",OFFSET(TH!C$1,SMALL(Dong1,ROWS($1:37)),))</f>
        <v/>
      </c>
      <c r="B50" s="125" t="str">
        <f ca="1">IF(ROWS($1:37)&gt;COUNT(Dong1),"",OFFSET(TH!E$1,SMALL(Dong1,ROWS($1:37)),))</f>
        <v/>
      </c>
      <c r="C50" s="126" t="str">
        <f ca="1">IF(ROWS($1:37)&gt;COUNT(Dong1),"",IF(OFFSET(TH!L$1,SMALL(Dong1,ROWS($1:37)),)="1111",OFFSET(TH!D$1,SMALL(Dong1,ROWS($1:37)),),""))</f>
        <v/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/>
      </c>
      <c r="F50" s="129" t="str">
        <f ca="1">IF(ROWS($1:37)&gt;COUNT(Dong1),"",IF(OFFSET(TH!M$1,SMALL(Dong1,ROWS($1:37)),)="1111",OFFSET(TH!L$1,SMALL(Dong1,ROWS($1:37)),),OFFSET(TH!M$1,SMALL(Dong1,ROWS($1:37)),)))</f>
        <v/>
      </c>
      <c r="G50" s="130" t="str">
        <f ca="1">IF(ROWS($1:37)&gt;COUNT(Dong1),"",IF(OFFSET(TH!L$1,SMALL(Dong1,ROWS($1:37)),)="1111",OFFSET(TH!K$1,SMALL(Dong1,ROWS($1:37)),),0))</f>
        <v/>
      </c>
      <c r="H50" s="128" t="str">
        <f ca="1">IF(ROWS($1:37)&gt;COUNT(Dong1),"",IF(OFFSET(TH!M$1,SMALL(Dong1,ROWS($1:37)),)="1111",OFFSET(TH!K$1,SMALL(Dong1,ROWS($1:37)),),0))</f>
        <v/>
      </c>
      <c r="I50" s="126">
        <f t="shared" ca="1" si="0"/>
        <v>0</v>
      </c>
      <c r="J50" s="131"/>
    </row>
    <row r="51" spans="1:15" ht="19.5" customHeight="1">
      <c r="A51" s="125" t="str">
        <f ca="1">IF(ROWS($1:38)&gt;COUNT(Dong1),"",OFFSET(TH!C$1,SMALL(Dong1,ROWS($1:38)),))</f>
        <v/>
      </c>
      <c r="B51" s="125" t="str">
        <f ca="1">IF(ROWS($1:38)&gt;COUNT(Dong1),"",OFFSET(TH!E$1,SMALL(Dong1,ROWS($1:38)),))</f>
        <v/>
      </c>
      <c r="C51" s="126" t="str">
        <f ca="1">IF(ROWS($1:38)&gt;COUNT(Dong1),"",IF(OFFSET(TH!L$1,SMALL(Dong1,ROWS($1:38)),)="1111",OFFSET(TH!D$1,SMALL(Dong1,ROWS($1:38)),),""))</f>
        <v/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/>
      </c>
      <c r="F51" s="129" t="str">
        <f ca="1">IF(ROWS($1:38)&gt;COUNT(Dong1),"",IF(OFFSET(TH!M$1,SMALL(Dong1,ROWS($1:38)),)="1111",OFFSET(TH!L$1,SMALL(Dong1,ROWS($1:38)),),OFFSET(TH!M$1,SMALL(Dong1,ROWS($1:38)),)))</f>
        <v/>
      </c>
      <c r="G51" s="130" t="str">
        <f ca="1">IF(ROWS($1:38)&gt;COUNT(Dong1),"",IF(OFFSET(TH!L$1,SMALL(Dong1,ROWS($1:38)),)="1111",OFFSET(TH!K$1,SMALL(Dong1,ROWS($1:38)),),0))</f>
        <v/>
      </c>
      <c r="H51" s="128" t="str">
        <f ca="1">IF(ROWS($1:38)&gt;COUNT(Dong1),"",IF(OFFSET(TH!M$1,SMALL(Dong1,ROWS($1:38)),)="1111",OFFSET(TH!K$1,SMALL(Dong1,ROWS($1:38)),),0))</f>
        <v/>
      </c>
      <c r="I51" s="126">
        <f t="shared" ca="1" si="0"/>
        <v>0</v>
      </c>
      <c r="J51" s="131"/>
    </row>
    <row r="52" spans="1:15" ht="19.5" customHeight="1">
      <c r="A52" s="125" t="str">
        <f ca="1">IF(ROWS($1:39)&gt;COUNT(Dong1),"",OFFSET(TH!C$1,SMALL(Dong1,ROWS($1:39)),))</f>
        <v/>
      </c>
      <c r="B52" s="125" t="str">
        <f ca="1">IF(ROWS($1:39)&gt;COUNT(Dong1),"",OFFSET(TH!E$1,SMALL(Dong1,ROWS($1:39)),))</f>
        <v/>
      </c>
      <c r="C52" s="126" t="str">
        <f ca="1">IF(ROWS($1:39)&gt;COUNT(Dong1),"",IF(OFFSET(TH!L$1,SMALL(Dong1,ROWS($1:39)),)="1111",OFFSET(TH!D$1,SMALL(Dong1,ROWS($1:39)),),""))</f>
        <v/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/>
      </c>
      <c r="F52" s="129" t="str">
        <f ca="1">IF(ROWS($1:39)&gt;COUNT(Dong1),"",IF(OFFSET(TH!M$1,SMALL(Dong1,ROWS($1:39)),)="1111",OFFSET(TH!L$1,SMALL(Dong1,ROWS($1:39)),),OFFSET(TH!M$1,SMALL(Dong1,ROWS($1:39)),)))</f>
        <v/>
      </c>
      <c r="G52" s="130" t="str">
        <f ca="1">IF(ROWS($1:39)&gt;COUNT(Dong1),"",IF(OFFSET(TH!L$1,SMALL(Dong1,ROWS($1:39)),)="1111",OFFSET(TH!K$1,SMALL(Dong1,ROWS($1:39)),),0))</f>
        <v/>
      </c>
      <c r="H52" s="128" t="str">
        <f ca="1">IF(ROWS($1:39)&gt;COUNT(Dong1),"",IF(OFFSET(TH!M$1,SMALL(Dong1,ROWS($1:39)),)="1111",OFFSET(TH!K$1,SMALL(Dong1,ROWS($1:39)),),0))</f>
        <v/>
      </c>
      <c r="I52" s="126">
        <f t="shared" ca="1" si="0"/>
        <v>0</v>
      </c>
      <c r="J52" s="131"/>
    </row>
    <row r="53" spans="1:15" ht="19.5" customHeight="1">
      <c r="A53" s="125" t="str">
        <f ca="1">IF(ROWS($1:40)&gt;COUNT(Dong1),"",OFFSET(TH!C$1,SMALL(Dong1,ROWS($1:40)),))</f>
        <v/>
      </c>
      <c r="B53" s="125" t="str">
        <f ca="1">IF(ROWS($1:40)&gt;COUNT(Dong1),"",OFFSET(TH!E$1,SMALL(Dong1,ROWS($1:40)),))</f>
        <v/>
      </c>
      <c r="C53" s="126" t="str">
        <f ca="1">IF(ROWS($1:40)&gt;COUNT(Dong1),"",IF(OFFSET(TH!L$1,SMALL(Dong1,ROWS($1:40)),)="1111",OFFSET(TH!D$1,SMALL(Dong1,ROWS($1:40)),),""))</f>
        <v/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/>
      </c>
      <c r="F53" s="129" t="str">
        <f ca="1">IF(ROWS($1:40)&gt;COUNT(Dong1),"",IF(OFFSET(TH!M$1,SMALL(Dong1,ROWS($1:40)),)="1111",OFFSET(TH!L$1,SMALL(Dong1,ROWS($1:40)),),OFFSET(TH!M$1,SMALL(Dong1,ROWS($1:40)),)))</f>
        <v/>
      </c>
      <c r="G53" s="130" t="str">
        <f ca="1">IF(ROWS($1:40)&gt;COUNT(Dong1),"",IF(OFFSET(TH!L$1,SMALL(Dong1,ROWS($1:40)),)="1111",OFFSET(TH!K$1,SMALL(Dong1,ROWS($1:40)),),0))</f>
        <v/>
      </c>
      <c r="H53" s="128" t="str">
        <f ca="1">IF(ROWS($1:40)&gt;COUNT(Dong1),"",IF(OFFSET(TH!M$1,SMALL(Dong1,ROWS($1:40)),)="1111",OFFSET(TH!K$1,SMALL(Dong1,ROWS($1:40)),),0))</f>
        <v/>
      </c>
      <c r="I53" s="126">
        <f t="shared" ca="1" si="0"/>
        <v>0</v>
      </c>
      <c r="J53" s="131"/>
    </row>
    <row r="54" spans="1:15" ht="19.5" customHeight="1">
      <c r="A54" s="125" t="str">
        <f ca="1">IF(ROWS($1:41)&gt;COUNT(Dong1),"",OFFSET(TH!C$1,SMALL(Dong1,ROWS($1:41)),))</f>
        <v/>
      </c>
      <c r="B54" s="125" t="str">
        <f ca="1">IF(ROWS($1:41)&gt;COUNT(Dong1),"",OFFSET(TH!E$1,SMALL(Dong1,ROWS($1:41)),))</f>
        <v/>
      </c>
      <c r="C54" s="126" t="str">
        <f ca="1">IF(ROWS($1:41)&gt;COUNT(Dong1),"",IF(OFFSET(TH!L$1,SMALL(Dong1,ROWS($1:41)),)="1111",OFFSET(TH!D$1,SMALL(Dong1,ROWS($1:41)),),""))</f>
        <v/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/>
      </c>
      <c r="F54" s="129" t="str">
        <f ca="1">IF(ROWS($1:41)&gt;COUNT(Dong1),"",IF(OFFSET(TH!M$1,SMALL(Dong1,ROWS($1:41)),)="1111",OFFSET(TH!L$1,SMALL(Dong1,ROWS($1:41)),),OFFSET(TH!M$1,SMALL(Dong1,ROWS($1:41)),)))</f>
        <v/>
      </c>
      <c r="G54" s="130" t="str">
        <f ca="1">IF(ROWS($1:41)&gt;COUNT(Dong1),"",IF(OFFSET(TH!L$1,SMALL(Dong1,ROWS($1:41)),)="1111",OFFSET(TH!K$1,SMALL(Dong1,ROWS($1:41)),),0))</f>
        <v/>
      </c>
      <c r="H54" s="128" t="str">
        <f ca="1">IF(ROWS($1:41)&gt;COUNT(Dong1),"",IF(OFFSET(TH!M$1,SMALL(Dong1,ROWS($1:41)),)="1111",OFFSET(TH!K$1,SMALL(Dong1,ROWS($1:41)),),0))</f>
        <v/>
      </c>
      <c r="I54" s="126">
        <f t="shared" ca="1" si="0"/>
        <v>0</v>
      </c>
      <c r="J54" s="131"/>
    </row>
    <row r="55" spans="1:15" ht="19.5" customHeight="1">
      <c r="A55" s="125" t="str">
        <f ca="1">IF(ROWS($1:42)&gt;COUNT(Dong1),"",OFFSET(TH!C$1,SMALL(Dong1,ROWS($1:42)),))</f>
        <v/>
      </c>
      <c r="B55" s="125" t="str">
        <f ca="1">IF(ROWS($1:42)&gt;COUNT(Dong1),"",OFFSET(TH!E$1,SMALL(Dong1,ROWS($1:42)),))</f>
        <v/>
      </c>
      <c r="C55" s="126" t="str">
        <f ca="1">IF(ROWS($1:42)&gt;COUNT(Dong1),"",IF(OFFSET(TH!L$1,SMALL(Dong1,ROWS($1:42)),)="1111",OFFSET(TH!D$1,SMALL(Dong1,ROWS($1:42)),),""))</f>
        <v/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/>
      </c>
      <c r="F55" s="129" t="str">
        <f ca="1">IF(ROWS($1:42)&gt;COUNT(Dong1),"",IF(OFFSET(TH!M$1,SMALL(Dong1,ROWS($1:42)),)="1111",OFFSET(TH!L$1,SMALL(Dong1,ROWS($1:42)),),OFFSET(TH!M$1,SMALL(Dong1,ROWS($1:42)),)))</f>
        <v/>
      </c>
      <c r="G55" s="130" t="str">
        <f ca="1">IF(ROWS($1:42)&gt;COUNT(Dong1),"",IF(OFFSET(TH!L$1,SMALL(Dong1,ROWS($1:42)),)="1111",OFFSET(TH!K$1,SMALL(Dong1,ROWS($1:42)),),0))</f>
        <v/>
      </c>
      <c r="H55" s="128" t="str">
        <f ca="1">IF(ROWS($1:42)&gt;COUNT(Dong1),"",IF(OFFSET(TH!M$1,SMALL(Dong1,ROWS($1:42)),)="1111",OFFSET(TH!K$1,SMALL(Dong1,ROWS($1:42)),),0))</f>
        <v/>
      </c>
      <c r="I55" s="126">
        <f t="shared" ca="1" si="0"/>
        <v>0</v>
      </c>
      <c r="J55" s="131"/>
    </row>
    <row r="56" spans="1:15" ht="19.5" customHeight="1">
      <c r="A56" s="125" t="str">
        <f ca="1">IF(ROWS($1:43)&gt;COUNT(Dong1),"",OFFSET(TH!C$1,SMALL(Dong1,ROWS($1:43)),))</f>
        <v/>
      </c>
      <c r="B56" s="125" t="str">
        <f ca="1">IF(ROWS($1:43)&gt;COUNT(Dong1),"",OFFSET(TH!E$1,SMALL(Dong1,ROWS($1:43)),))</f>
        <v/>
      </c>
      <c r="C56" s="126" t="str">
        <f ca="1">IF(ROWS($1:43)&gt;COUNT(Dong1),"",IF(OFFSET(TH!L$1,SMALL(Dong1,ROWS($1:43)),)="1111",OFFSET(TH!D$1,SMALL(Dong1,ROWS($1:43)),),""))</f>
        <v/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/>
      </c>
      <c r="F56" s="129" t="str">
        <f ca="1">IF(ROWS($1:43)&gt;COUNT(Dong1),"",IF(OFFSET(TH!M$1,SMALL(Dong1,ROWS($1:43)),)="1111",OFFSET(TH!L$1,SMALL(Dong1,ROWS($1:43)),),OFFSET(TH!M$1,SMALL(Dong1,ROWS($1:43)),)))</f>
        <v/>
      </c>
      <c r="G56" s="130" t="str">
        <f ca="1">IF(ROWS($1:43)&gt;COUNT(Dong1),"",IF(OFFSET(TH!L$1,SMALL(Dong1,ROWS($1:43)),)="1111",OFFSET(TH!K$1,SMALL(Dong1,ROWS($1:43)),),0))</f>
        <v/>
      </c>
      <c r="H56" s="128" t="str">
        <f ca="1">IF(ROWS($1:43)&gt;COUNT(Dong1),"",IF(OFFSET(TH!M$1,SMALL(Dong1,ROWS($1:43)),)="1111",OFFSET(TH!K$1,SMALL(Dong1,ROWS($1:43)),),0))</f>
        <v/>
      </c>
      <c r="I56" s="126">
        <f t="shared" ca="1" si="0"/>
        <v>0</v>
      </c>
      <c r="J56" s="131"/>
    </row>
    <row r="57" spans="1:15" ht="19.5" customHeight="1">
      <c r="A57" s="125" t="str">
        <f ca="1">IF(ROWS($1:44)&gt;COUNT(Dong1),"",OFFSET(TH!C$1,SMALL(Dong1,ROWS($1:44)),))</f>
        <v/>
      </c>
      <c r="B57" s="125" t="str">
        <f ca="1">IF(ROWS($1:44)&gt;COUNT(Dong1),"",OFFSET(TH!E$1,SMALL(Dong1,ROWS($1:44)),))</f>
        <v/>
      </c>
      <c r="C57" s="126" t="str">
        <f ca="1">IF(ROWS($1:44)&gt;COUNT(Dong1),"",IF(OFFSET(TH!L$1,SMALL(Dong1,ROWS($1:44)),)="1111",OFFSET(TH!D$1,SMALL(Dong1,ROWS($1:44)),),""))</f>
        <v/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/>
      </c>
      <c r="F57" s="129" t="str">
        <f ca="1">IF(ROWS($1:44)&gt;COUNT(Dong1),"",IF(OFFSET(TH!M$1,SMALL(Dong1,ROWS($1:44)),)="1111",OFFSET(TH!L$1,SMALL(Dong1,ROWS($1:44)),),OFFSET(TH!M$1,SMALL(Dong1,ROWS($1:44)),)))</f>
        <v/>
      </c>
      <c r="G57" s="130" t="str">
        <f ca="1">IF(ROWS($1:44)&gt;COUNT(Dong1),"",IF(OFFSET(TH!L$1,SMALL(Dong1,ROWS($1:44)),)="1111",OFFSET(TH!K$1,SMALL(Dong1,ROWS($1:44)),),0))</f>
        <v/>
      </c>
      <c r="H57" s="128" t="str">
        <f ca="1">IF(ROWS($1:44)&gt;COUNT(Dong1),"",IF(OFFSET(TH!M$1,SMALL(Dong1,ROWS($1:44)),)="1111",OFFSET(TH!K$1,SMALL(Dong1,ROWS($1:44)),),0))</f>
        <v/>
      </c>
      <c r="I57" s="126">
        <f t="shared" ca="1" si="0"/>
        <v>0</v>
      </c>
      <c r="J57" s="131"/>
    </row>
    <row r="58" spans="1:15" ht="19.5" customHeight="1">
      <c r="A58" s="125" t="str">
        <f ca="1">IF(ROWS($1:45)&gt;COUNT(Dong1),"",OFFSET(TH!C$1,SMALL(Dong1,ROWS($1:45)),))</f>
        <v/>
      </c>
      <c r="B58" s="125" t="str">
        <f ca="1">IF(ROWS($1:45)&gt;COUNT(Dong1),"",OFFSET(TH!E$1,SMALL(Dong1,ROWS($1:45)),))</f>
        <v/>
      </c>
      <c r="C58" s="126" t="str">
        <f ca="1">IF(ROWS($1:45)&gt;COUNT(Dong1),"",IF(OFFSET(TH!L$1,SMALL(Dong1,ROWS($1:45)),)="1111",OFFSET(TH!D$1,SMALL(Dong1,ROWS($1:45)),),""))</f>
        <v/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/>
      </c>
      <c r="F58" s="129" t="str">
        <f ca="1">IF(ROWS($1:45)&gt;COUNT(Dong1),"",IF(OFFSET(TH!M$1,SMALL(Dong1,ROWS($1:45)),)="1111",OFFSET(TH!L$1,SMALL(Dong1,ROWS($1:45)),),OFFSET(TH!M$1,SMALL(Dong1,ROWS($1:45)),)))</f>
        <v/>
      </c>
      <c r="G58" s="130" t="str">
        <f ca="1">IF(ROWS($1:45)&gt;COUNT(Dong1),"",IF(OFFSET(TH!L$1,SMALL(Dong1,ROWS($1:45)),)="1111",OFFSET(TH!K$1,SMALL(Dong1,ROWS($1:45)),),0))</f>
        <v/>
      </c>
      <c r="H58" s="128" t="str">
        <f ca="1">IF(ROWS($1:45)&gt;COUNT(Dong1),"",IF(OFFSET(TH!M$1,SMALL(Dong1,ROWS($1:45)),)="1111",OFFSET(TH!K$1,SMALL(Dong1,ROWS($1:45)),),0))</f>
        <v/>
      </c>
      <c r="I58" s="126">
        <f t="shared" ca="1" si="0"/>
        <v>0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471800000</v>
      </c>
      <c r="H60" s="134">
        <f ca="1">SUM(H14:H59)</f>
        <v>0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2544152663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5/10/ 2013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457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4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/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str">
        <f>IF($U$4="T","1111",IF($U$4="C",IF(ISNA(VLOOKUP($M$7,TM,15,0)),"",VLOOKUP($M$7,TM,14,0)),""))</f>
        <v/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 xml:space="preserve">Lý do chi : 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/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13" t="s">
        <v>147</v>
      </c>
      <c r="B4" s="1013"/>
      <c r="C4" s="1013"/>
      <c r="D4" s="1013"/>
      <c r="E4" s="1013"/>
      <c r="F4" s="1013"/>
      <c r="G4" s="1013"/>
      <c r="H4" s="1013"/>
      <c r="I4" s="1013"/>
    </row>
    <row r="5" spans="1:20" s="145" customFormat="1" ht="15">
      <c r="A5" s="1003" t="str">
        <f>"Nơi mở tài khoản giao dịch:  "&amp;IF($M$9="ACB"," Ngân Hàng ACB"," Ngân Hàng Eximbank - Chi Nhánh Chợ Lớn")</f>
        <v>Nơi mở tài khoản giao dịch:   Ngân Hàng ACB</v>
      </c>
      <c r="B5" s="1003"/>
      <c r="C5" s="1003"/>
      <c r="D5" s="1003"/>
      <c r="E5" s="1003"/>
      <c r="F5" s="1003"/>
      <c r="G5" s="1003"/>
      <c r="H5" s="1003"/>
      <c r="I5" s="1003"/>
    </row>
    <row r="6" spans="1:20" s="145" customFormat="1" ht="15">
      <c r="D6" s="281" t="s">
        <v>190</v>
      </c>
      <c r="E6" s="1003" t="str">
        <f>IF($M$9="ACB","100983119","1004 148 5104 6511")</f>
        <v>100983119</v>
      </c>
      <c r="F6" s="1003"/>
      <c r="G6" s="1003"/>
      <c r="H6" s="744" t="s">
        <v>112</v>
      </c>
      <c r="I6" s="282" t="str">
        <f>IF(H6="VNĐ","1121",IF(H6="USD","1122",""))</f>
        <v>1121</v>
      </c>
      <c r="N6" s="996" t="s">
        <v>445</v>
      </c>
      <c r="O6" s="996"/>
      <c r="Q6" s="1011" t="s">
        <v>378</v>
      </c>
      <c r="R6" s="1011" t="s">
        <v>447</v>
      </c>
      <c r="S6" s="1011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12"/>
      <c r="R7" s="1012"/>
      <c r="S7" s="1012"/>
    </row>
    <row r="8" spans="1:20" s="152" customFormat="1" ht="22.5" customHeight="1" thickBot="1">
      <c r="A8" s="1004" t="s">
        <v>148</v>
      </c>
      <c r="B8" s="1006" t="s">
        <v>1</v>
      </c>
      <c r="C8" s="1007"/>
      <c r="D8" s="1001" t="s">
        <v>0</v>
      </c>
      <c r="E8" s="1008" t="s">
        <v>14</v>
      </c>
      <c r="F8" s="1010" t="s">
        <v>149</v>
      </c>
      <c r="G8" s="1010"/>
      <c r="H8" s="1007"/>
      <c r="I8" s="1001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5"/>
      <c r="B9" s="153" t="s">
        <v>15</v>
      </c>
      <c r="C9" s="154" t="s">
        <v>150</v>
      </c>
      <c r="D9" s="1002"/>
      <c r="E9" s="1009"/>
      <c r="F9" s="274" t="s">
        <v>151</v>
      </c>
      <c r="G9" s="155" t="s">
        <v>152</v>
      </c>
      <c r="H9" s="746" t="s">
        <v>153</v>
      </c>
      <c r="I9" s="1002"/>
      <c r="K9" s="185" t="s">
        <v>849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20677380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41478</v>
      </c>
      <c r="B12" s="163">
        <f ca="1">IF(ROWS($1:1)&gt;COUNT(Dong2),"",OFFSET(TH!D$1,SMALL(Dong2,ROWS($1:1)),))</f>
        <v>0</v>
      </c>
      <c r="C12" s="163">
        <f ca="1">IF(ROWS($1:1)&gt;COUNT(Dong2),"",OFFSET(TH!E$1,SMALL(Dong2,ROWS($1:1)),))</f>
        <v>41478</v>
      </c>
      <c r="D12" s="251" t="str">
        <f ca="1">IF(ROWS($1:1)&gt;COUNT(Dong2),"",OFFSET(TH!F$1,SMALL(Dong2,ROWS($1:1)),))</f>
        <v>Thu tiền hàng</v>
      </c>
      <c r="E12" s="163" t="str">
        <f ca="1">IF(ROWS($1:1)&gt;COUNT(Dong2),"",IF(OFFSET(TH!M$1,SMALL(Dong2,ROWS($1:1)),)=$I$6,OFFSET(TH!L$1,SMALL(Dong2,ROWS($1:1)),),OFFSET(TH!M$1,SMALL(Dong2,ROWS($1:1)),)))</f>
        <v>131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9873578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55">
        <f ca="1">IF(A12&lt;&gt;"",H11+F12-G12,0)</f>
        <v>30550958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41480</v>
      </c>
      <c r="B13" s="163">
        <f ca="1">IF(ROWS($1:2)&gt;COUNT(Dong2),"",OFFSET(TH!D$1,SMALL(Dong2,ROWS($1:2)),))</f>
        <v>0</v>
      </c>
      <c r="C13" s="163">
        <f ca="1">IF(ROWS($1:2)&gt;COUNT(Dong2),"",OFFSET(TH!E$1,SMALL(Dong2,ROWS($1:2)),))</f>
        <v>41480</v>
      </c>
      <c r="D13" s="251" t="str">
        <f ca="1">IF(ROWS($1:2)&gt;COUNT(Dong2),"",OFFSET(TH!F$1,SMALL(Dong2,ROWS($1:2)),))</f>
        <v>Thu tiền hàng</v>
      </c>
      <c r="E13" s="163" t="str">
        <f ca="1">IF(ROWS($1:2)&gt;COUNT(Dong2),"",IF(OFFSET(TH!M$1,SMALL(Dong2,ROWS($1:2)),)=$I$6,OFFSET(TH!L$1,SMALL(Dong2,ROWS($1:2)),),OFFSET(TH!M$1,SMALL(Dong2,ROWS($1:2)),)))</f>
        <v>131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20754363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55">
        <f t="shared" ref="H13:H40" ca="1" si="0">IF(A13&lt;&gt;"",H12+F13-G13,0)</f>
        <v>51305321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41480</v>
      </c>
      <c r="B14" s="163">
        <f ca="1">IF(ROWS($1:3)&gt;COUNT(Dong2),"",OFFSET(TH!D$1,SMALL(Dong2,ROWS($1:3)),))</f>
        <v>0</v>
      </c>
      <c r="C14" s="163">
        <f ca="1">IF(ROWS($1:3)&gt;COUNT(Dong2),"",OFFSET(TH!E$1,SMALL(Dong2,ROWS($1:3)),))</f>
        <v>41480</v>
      </c>
      <c r="D14" s="251" t="str">
        <f ca="1">IF(ROWS($1:3)&gt;COUNT(Dong2),"",OFFSET(TH!F$1,SMALL(Dong2,ROWS($1:3)),))</f>
        <v>Lãi tiền gửi</v>
      </c>
      <c r="E14" s="163" t="str">
        <f ca="1">IF(ROWS($1:3)&gt;COUNT(Dong2),"",IF(OFFSET(TH!M$1,SMALL(Dong2,ROWS($1:3)),)=$I$6,OFFSET(TH!L$1,SMALL(Dong2,ROWS($1:3)),),OFFSET(TH!M$1,SMALL(Dong2,ROWS($1:3)),)))</f>
        <v>515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1736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55">
        <f t="shared" ca="1" si="0"/>
        <v>51307057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41481</v>
      </c>
      <c r="B15" s="163">
        <f ca="1">IF(ROWS($1:4)&gt;COUNT(Dong2),"",OFFSET(TH!D$1,SMALL(Dong2,ROWS($1:4)),))</f>
        <v>0</v>
      </c>
      <c r="C15" s="163">
        <f ca="1">IF(ROWS($1:4)&gt;COUNT(Dong2),"",OFFSET(TH!E$1,SMALL(Dong2,ROWS($1:4)),))</f>
        <v>41481</v>
      </c>
      <c r="D15" s="251" t="str">
        <f ca="1">IF(ROWS($1:4)&gt;COUNT(Dong2),"",OFFSET(TH!F$1,SMALL(Dong2,ROWS($1:4)),))</f>
        <v>Thu tiền hàng</v>
      </c>
      <c r="E15" s="163" t="str">
        <f ca="1">IF(ROWS($1:4)&gt;COUNT(Dong2),"",IF(OFFSET(TH!M$1,SMALL(Dong2,ROWS($1:4)),)=$I$6,OFFSET(TH!L$1,SMALL(Dong2,ROWS($1:4)),),OFFSET(TH!M$1,SMALL(Dong2,ROWS($1:4)),)))</f>
        <v>131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19948170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55">
        <f t="shared" ca="1" si="0"/>
        <v>71255227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41492</v>
      </c>
      <c r="B16" s="163">
        <f ca="1">IF(ROWS($1:5)&gt;COUNT(Dong2),"",OFFSET(TH!D$1,SMALL(Dong2,ROWS($1:5)),))</f>
        <v>0</v>
      </c>
      <c r="C16" s="163">
        <f ca="1">IF(ROWS($1:5)&gt;COUNT(Dong2),"",OFFSET(TH!E$1,SMALL(Dong2,ROWS($1:5)),))</f>
        <v>41492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31257600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102512827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41493</v>
      </c>
      <c r="B17" s="163">
        <f ca="1">IF(ROWS($1:6)&gt;COUNT(Dong2),"",OFFSET(TH!D$1,SMALL(Dong2,ROWS($1:6)),))</f>
        <v>0</v>
      </c>
      <c r="C17" s="163">
        <f ca="1">IF(ROWS($1:6)&gt;COUNT(Dong2),"",OFFSET(TH!E$1,SMALL(Dong2,ROWS($1:6)),))</f>
        <v>41493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7668870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110181697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41498</v>
      </c>
      <c r="B18" s="163">
        <f ca="1">IF(ROWS($1:7)&gt;COUNT(Dong2),"",OFFSET(TH!D$1,SMALL(Dong2,ROWS($1:7)),))</f>
        <v>0</v>
      </c>
      <c r="C18" s="163">
        <f ca="1">IF(ROWS($1:7)&gt;COUNT(Dong2),"",OFFSET(TH!E$1,SMALL(Dong2,ROWS($1:7)),))</f>
        <v>41498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13769635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123951332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41500</v>
      </c>
      <c r="B19" s="163">
        <f ca="1">IF(ROWS($1:8)&gt;COUNT(Dong2),"",OFFSET(TH!D$1,SMALL(Dong2,ROWS($1:8)),))</f>
        <v>0</v>
      </c>
      <c r="C19" s="163">
        <f ca="1">IF(ROWS($1:8)&gt;COUNT(Dong2),"",OFFSET(TH!E$1,SMALL(Dong2,ROWS($1:8)),))</f>
        <v>41500</v>
      </c>
      <c r="D19" s="251" t="str">
        <f ca="1">IF(ROWS($1:8)&gt;COUNT(Dong2),"",OFFSET(TH!F$1,SMALL(Dong2,ROWS($1:8)),))</f>
        <v>Thu tiền hàng</v>
      </c>
      <c r="E19" s="163" t="str">
        <f ca="1">IF(ROWS($1:8)&gt;COUNT(Dong2),"",IF(OFFSET(TH!M$1,SMALL(Dong2,ROWS($1:8)),)=$I$6,OFFSET(TH!L$1,SMALL(Dong2,ROWS($1:8)),),OFFSET(TH!M$1,SMALL(Dong2,ROWS($1:8)),)))</f>
        <v>131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13730475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755">
        <f t="shared" ca="1" si="0"/>
        <v>137681807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41500</v>
      </c>
      <c r="B20" s="163">
        <f ca="1">IF(ROWS($1:9)&gt;COUNT(Dong2),"",OFFSET(TH!D$1,SMALL(Dong2,ROWS($1:9)),))</f>
        <v>0</v>
      </c>
      <c r="C20" s="163">
        <f ca="1">IF(ROWS($1:9)&gt;COUNT(Dong2),"",OFFSET(TH!E$1,SMALL(Dong2,ROWS($1:9)),))</f>
        <v>41500</v>
      </c>
      <c r="D20" s="251" t="str">
        <f ca="1">IF(ROWS($1:9)&gt;COUNT(Dong2),"",OFFSET(TH!F$1,SMALL(Dong2,ROWS($1:9)),))</f>
        <v>Thu tiền hàng</v>
      </c>
      <c r="E20" s="163" t="str">
        <f ca="1">IF(ROWS($1:9)&gt;COUNT(Dong2),"",IF(OFFSET(TH!M$1,SMALL(Dong2,ROWS($1:9)),)=$I$6,OFFSET(TH!L$1,SMALL(Dong2,ROWS($1:9)),),OFFSET(TH!M$1,SMALL(Dong2,ROWS($1:9)),)))</f>
        <v>131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9614000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55">
        <f t="shared" ca="1" si="0"/>
        <v>147295807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41501</v>
      </c>
      <c r="B21" s="163">
        <f ca="1">IF(ROWS($1:10)&gt;COUNT(Dong2),"",OFFSET(TH!D$1,SMALL(Dong2,ROWS($1:10)),))</f>
        <v>0</v>
      </c>
      <c r="C21" s="163">
        <f ca="1">IF(ROWS($1:10)&gt;COUNT(Dong2),"",OFFSET(TH!E$1,SMALL(Dong2,ROWS($1:10)),))</f>
        <v>41501</v>
      </c>
      <c r="D21" s="251" t="str">
        <f ca="1">IF(ROWS($1:10)&gt;COUNT(Dong2),"",OFFSET(TH!F$1,SMALL(Dong2,ROWS($1:10)),))</f>
        <v>Thu tiền hàng</v>
      </c>
      <c r="E21" s="163" t="str">
        <f ca="1">IF(ROWS($1:10)&gt;COUNT(Dong2),"",IF(OFFSET(TH!M$1,SMALL(Dong2,ROWS($1:10)),)=$I$6,OFFSET(TH!L$1,SMALL(Dong2,ROWS($1:10)),),OFFSET(TH!M$1,SMALL(Dong2,ROWS($1:10)),)))</f>
        <v>131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14048210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755">
        <f t="shared" ca="1" si="0"/>
        <v>161344017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41505</v>
      </c>
      <c r="B22" s="163">
        <f ca="1">IF(ROWS($1:11)&gt;COUNT(Dong2),"",OFFSET(TH!D$1,SMALL(Dong2,ROWS($1:11)),))</f>
        <v>0</v>
      </c>
      <c r="C22" s="163">
        <f ca="1">IF(ROWS($1:11)&gt;COUNT(Dong2),"",OFFSET(TH!E$1,SMALL(Dong2,ROWS($1:11)),))</f>
        <v>41505</v>
      </c>
      <c r="D22" s="251" t="str">
        <f ca="1">IF(ROWS($1:11)&gt;COUNT(Dong2),"",OFFSET(TH!F$1,SMALL(Dong2,ROWS($1:11)),))</f>
        <v>Thu tiền hàng</v>
      </c>
      <c r="E22" s="163" t="str">
        <f ca="1">IF(ROWS($1:11)&gt;COUNT(Dong2),"",IF(OFFSET(TH!M$1,SMALL(Dong2,ROWS($1:11)),)=$I$6,OFFSET(TH!L$1,SMALL(Dong2,ROWS($1:11)),),OFFSET(TH!M$1,SMALL(Dong2,ROWS($1:11)),)))</f>
        <v>131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21154375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55">
        <f t="shared" ca="1" si="0"/>
        <v>182498392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41507</v>
      </c>
      <c r="B23" s="163">
        <f ca="1">IF(ROWS($1:12)&gt;COUNT(Dong2),"",OFFSET(TH!D$1,SMALL(Dong2,ROWS($1:12)),))</f>
        <v>0</v>
      </c>
      <c r="C23" s="163">
        <f ca="1">IF(ROWS($1:12)&gt;COUNT(Dong2),"",OFFSET(TH!E$1,SMALL(Dong2,ROWS($1:12)),))</f>
        <v>41507</v>
      </c>
      <c r="D23" s="251" t="str">
        <f ca="1">IF(ROWS($1:12)&gt;COUNT(Dong2),"",OFFSET(TH!F$1,SMALL(Dong2,ROWS($1:12)),))</f>
        <v>Thu tiền hàng</v>
      </c>
      <c r="E23" s="163" t="str">
        <f ca="1">IF(ROWS($1:12)&gt;COUNT(Dong2),"",IF(OFFSET(TH!M$1,SMALL(Dong2,ROWS($1:12)),)=$I$6,OFFSET(TH!L$1,SMALL(Dong2,ROWS($1:12)),),OFFSET(TH!M$1,SMALL(Dong2,ROWS($1:12)),)))</f>
        <v>131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13847955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55">
        <f t="shared" ca="1" si="0"/>
        <v>196346347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41507</v>
      </c>
      <c r="B24" s="163">
        <f ca="1">IF(ROWS($1:13)&gt;COUNT(Dong2),"",OFFSET(TH!D$1,SMALL(Dong2,ROWS($1:13)),))</f>
        <v>0</v>
      </c>
      <c r="C24" s="163">
        <f ca="1">IF(ROWS($1:13)&gt;COUNT(Dong2),"",OFFSET(TH!E$1,SMALL(Dong2,ROWS($1:13)),))</f>
        <v>41507</v>
      </c>
      <c r="D24" s="251" t="str">
        <f ca="1">IF(ROWS($1:13)&gt;COUNT(Dong2),"",OFFSET(TH!F$1,SMALL(Dong2,ROWS($1:13)),))</f>
        <v>Thu tiền hàng</v>
      </c>
      <c r="E24" s="163" t="str">
        <f ca="1">IF(ROWS($1:13)&gt;COUNT(Dong2),"",IF(OFFSET(TH!M$1,SMALL(Dong2,ROWS($1:13)),)=$I$6,OFFSET(TH!L$1,SMALL(Dong2,ROWS($1:13)),),OFFSET(TH!M$1,SMALL(Dong2,ROWS($1:13)),)))</f>
        <v>131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20625000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755">
        <f t="shared" ca="1" si="0"/>
        <v>216971347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41509</v>
      </c>
      <c r="B25" s="163">
        <f ca="1">IF(ROWS($1:14)&gt;COUNT(Dong2),"",OFFSET(TH!D$1,SMALL(Dong2,ROWS($1:14)),))</f>
        <v>0</v>
      </c>
      <c r="C25" s="163">
        <f ca="1">IF(ROWS($1:14)&gt;COUNT(Dong2),"",OFFSET(TH!E$1,SMALL(Dong2,ROWS($1:14)),))</f>
        <v>41509</v>
      </c>
      <c r="D25" s="251" t="str">
        <f ca="1">IF(ROWS($1:14)&gt;COUNT(Dong2),"",OFFSET(TH!F$1,SMALL(Dong2,ROWS($1:14)),))</f>
        <v>Thu tiền hàng</v>
      </c>
      <c r="E25" s="163" t="str">
        <f ca="1">IF(ROWS($1:14)&gt;COUNT(Dong2),"",IF(OFFSET(TH!M$1,SMALL(Dong2,ROWS($1:14)),)=$I$6,OFFSET(TH!L$1,SMALL(Dong2,ROWS($1:14)),),OFFSET(TH!M$1,SMALL(Dong2,ROWS($1:14)),)))</f>
        <v>131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19995118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236966465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41510</v>
      </c>
      <c r="B26" s="163">
        <f ca="1">IF(ROWS($1:15)&gt;COUNT(Dong2),"",OFFSET(TH!D$1,SMALL(Dong2,ROWS($1:15)),))</f>
        <v>0</v>
      </c>
      <c r="C26" s="163">
        <f ca="1">IF(ROWS($1:15)&gt;COUNT(Dong2),"",OFFSET(TH!E$1,SMALL(Dong2,ROWS($1:15)),))</f>
        <v>41510</v>
      </c>
      <c r="D26" s="251" t="str">
        <f ca="1">IF(ROWS($1:15)&gt;COUNT(Dong2),"",OFFSET(TH!F$1,SMALL(Dong2,ROWS($1:15)),))</f>
        <v>Lãi tiền gửi</v>
      </c>
      <c r="E26" s="163" t="str">
        <f ca="1">IF(ROWS($1:15)&gt;COUNT(Dong2),"",IF(OFFSET(TH!M$1,SMALL(Dong2,ROWS($1:15)),)=$I$6,OFFSET(TH!L$1,SMALL(Dong2,ROWS($1:15)),),OFFSET(TH!M$1,SMALL(Dong2,ROWS($1:15)),)))</f>
        <v>515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20308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755">
        <f t="shared" ca="1" si="0"/>
        <v>236986773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41513</v>
      </c>
      <c r="B27" s="163">
        <f ca="1">IF(ROWS($1:16)&gt;COUNT(Dong2),"",OFFSET(TH!D$1,SMALL(Dong2,ROWS($1:16)),))</f>
        <v>0</v>
      </c>
      <c r="C27" s="163">
        <f ca="1">IF(ROWS($1:16)&gt;COUNT(Dong2),"",OFFSET(TH!E$1,SMALL(Dong2,ROWS($1:16)),))</f>
        <v>41513</v>
      </c>
      <c r="D27" s="251" t="str">
        <f ca="1">IF(ROWS($1:16)&gt;COUNT(Dong2),"",OFFSET(TH!F$1,SMALL(Dong2,ROWS($1:16)),))</f>
        <v>Thu tiền hàng</v>
      </c>
      <c r="E27" s="163" t="str">
        <f ca="1">IF(ROWS($1:16)&gt;COUNT(Dong2),"",IF(OFFSET(TH!M$1,SMALL(Dong2,ROWS($1:16)),)=$I$6,OFFSET(TH!L$1,SMALL(Dong2,ROWS($1:16)),),OFFSET(TH!M$1,SMALL(Dong2,ROWS($1:16)),)))</f>
        <v>131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16547850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55">
        <f t="shared" ca="1" si="0"/>
        <v>253534623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41526</v>
      </c>
      <c r="B28" s="163">
        <f ca="1">IF(ROWS($1:17)&gt;COUNT(Dong2),"",OFFSET(TH!D$1,SMALL(Dong2,ROWS($1:17)),))</f>
        <v>0</v>
      </c>
      <c r="C28" s="163">
        <f ca="1">IF(ROWS($1:17)&gt;COUNT(Dong2),"",OFFSET(TH!E$1,SMALL(Dong2,ROWS($1:17)),))</f>
        <v>41526</v>
      </c>
      <c r="D28" s="251" t="str">
        <f ca="1">IF(ROWS($1:17)&gt;COUNT(Dong2),"",OFFSET(TH!F$1,SMALL(Dong2,ROWS($1:17)),))</f>
        <v>Thu tiền hàng</v>
      </c>
      <c r="E28" s="163" t="str">
        <f ca="1">IF(ROWS($1:17)&gt;COUNT(Dong2),"",IF(OFFSET(TH!M$1,SMALL(Dong2,ROWS($1:17)),)=$I$6,OFFSET(TH!L$1,SMALL(Dong2,ROWS($1:17)),),OFFSET(TH!M$1,SMALL(Dong2,ROWS($1:17)),)))</f>
        <v>131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17307400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55">
        <f t="shared" ca="1" si="0"/>
        <v>270842023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41528</v>
      </c>
      <c r="B29" s="163">
        <f ca="1">IF(ROWS($1:18)&gt;COUNT(Dong2),"",OFFSET(TH!D$1,SMALL(Dong2,ROWS($1:18)),))</f>
        <v>0</v>
      </c>
      <c r="C29" s="163">
        <f ca="1">IF(ROWS($1:18)&gt;COUNT(Dong2),"",OFFSET(TH!E$1,SMALL(Dong2,ROWS($1:18)),))</f>
        <v>41528</v>
      </c>
      <c r="D29" s="251" t="str">
        <f ca="1">IF(ROWS($1:18)&gt;COUNT(Dong2),"",OFFSET(TH!F$1,SMALL(Dong2,ROWS($1:18)),))</f>
        <v>Thu tiền hàng</v>
      </c>
      <c r="E29" s="163" t="str">
        <f ca="1">IF(ROWS($1:18)&gt;COUNT(Dong2),"",IF(OFFSET(TH!M$1,SMALL(Dong2,ROWS($1:18)),)=$I$6,OFFSET(TH!L$1,SMALL(Dong2,ROWS($1:18)),),OFFSET(TH!M$1,SMALL(Dong2,ROWS($1:18)),)))</f>
        <v>131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11550000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755">
        <f t="shared" ca="1" si="0"/>
        <v>282392023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41533</v>
      </c>
      <c r="B30" s="163">
        <f ca="1">IF(ROWS($1:19)&gt;COUNT(Dong2),"",OFFSET(TH!D$1,SMALL(Dong2,ROWS($1:19)),))</f>
        <v>0</v>
      </c>
      <c r="C30" s="163">
        <f ca="1">IF(ROWS($1:19)&gt;COUNT(Dong2),"",OFFSET(TH!E$1,SMALL(Dong2,ROWS($1:19)),))</f>
        <v>41533</v>
      </c>
      <c r="D30" s="251" t="str">
        <f ca="1">IF(ROWS($1:19)&gt;COUNT(Dong2),"",OFFSET(TH!F$1,SMALL(Dong2,ROWS($1:19)),))</f>
        <v>Thu tiền hàng</v>
      </c>
      <c r="E30" s="163" t="str">
        <f ca="1">IF(ROWS($1:19)&gt;COUNT(Dong2),"",IF(OFFSET(TH!M$1,SMALL(Dong2,ROWS($1:19)),)=$I$6,OFFSET(TH!L$1,SMALL(Dong2,ROWS($1:19)),),OFFSET(TH!M$1,SMALL(Dong2,ROWS($1:19)),)))</f>
        <v>131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3068120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755">
        <f t="shared" ca="1" si="0"/>
        <v>285460143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41534</v>
      </c>
      <c r="B31" s="163">
        <f ca="1">IF(ROWS($1:20)&gt;COUNT(Dong2),"",OFFSET(TH!D$1,SMALL(Dong2,ROWS($1:20)),))</f>
        <v>0</v>
      </c>
      <c r="C31" s="163">
        <f ca="1">IF(ROWS($1:20)&gt;COUNT(Dong2),"",OFFSET(TH!E$1,SMALL(Dong2,ROWS($1:20)),))</f>
        <v>41534</v>
      </c>
      <c r="D31" s="251" t="str">
        <f ca="1">IF(ROWS($1:20)&gt;COUNT(Dong2),"",OFFSET(TH!F$1,SMALL(Dong2,ROWS($1:20)),))</f>
        <v>Thu tiền hàng</v>
      </c>
      <c r="E31" s="163" t="str">
        <f ca="1">IF(ROWS($1:20)&gt;COUNT(Dong2),"",IF(OFFSET(TH!M$1,SMALL(Dong2,ROWS($1:20)),)=$I$6,OFFSET(TH!L$1,SMALL(Dong2,ROWS($1:20)),),OFFSET(TH!M$1,SMALL(Dong2,ROWS($1:20)),)))</f>
        <v>131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18409413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55">
        <f t="shared" ca="1" si="0"/>
        <v>303869556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41535</v>
      </c>
      <c r="B32" s="163">
        <f ca="1">IF(ROWS($1:21)&gt;COUNT(Dong2),"",OFFSET(TH!D$1,SMALL(Dong2,ROWS($1:21)),))</f>
        <v>0</v>
      </c>
      <c r="C32" s="163">
        <f ca="1">IF(ROWS($1:21)&gt;COUNT(Dong2),"",OFFSET(TH!E$1,SMALL(Dong2,ROWS($1:21)),))</f>
        <v>41535</v>
      </c>
      <c r="D32" s="251" t="str">
        <f ca="1">IF(ROWS($1:21)&gt;COUNT(Dong2),"",OFFSET(TH!F$1,SMALL(Dong2,ROWS($1:21)),))</f>
        <v>Thu tiền hàng</v>
      </c>
      <c r="E32" s="163" t="str">
        <f ca="1">IF(ROWS($1:21)&gt;COUNT(Dong2),"",IF(OFFSET(TH!M$1,SMALL(Dong2,ROWS($1:21)),)=$I$6,OFFSET(TH!L$1,SMALL(Dong2,ROWS($1:21)),),OFFSET(TH!M$1,SMALL(Dong2,ROWS($1:21)),)))</f>
        <v>131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13681250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317550806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41536</v>
      </c>
      <c r="B33" s="163">
        <f ca="1">IF(ROWS($1:22)&gt;COUNT(Dong2),"",OFFSET(TH!D$1,SMALL(Dong2,ROWS($1:22)),))</f>
        <v>0</v>
      </c>
      <c r="C33" s="163">
        <f ca="1">IF(ROWS($1:22)&gt;COUNT(Dong2),"",OFFSET(TH!E$1,SMALL(Dong2,ROWS($1:22)),))</f>
        <v>41536</v>
      </c>
      <c r="D33" s="251" t="str">
        <f ca="1">IF(ROWS($1:22)&gt;COUNT(Dong2),"",OFFSET(TH!F$1,SMALL(Dong2,ROWS($1:22)),))</f>
        <v>Thu tiền hàng</v>
      </c>
      <c r="E33" s="163" t="str">
        <f ca="1">IF(ROWS($1:22)&gt;COUNT(Dong2),"",IF(OFFSET(TH!M$1,SMALL(Dong2,ROWS($1:22)),)=$I$6,OFFSET(TH!L$1,SMALL(Dong2,ROWS($1:22)),),OFFSET(TH!M$1,SMALL(Dong2,ROWS($1:22)),)))</f>
        <v>131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12547810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330098616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41541</v>
      </c>
      <c r="B34" s="163">
        <f ca="1">IF(ROWS($1:23)&gt;COUNT(Dong2),"",OFFSET(TH!D$1,SMALL(Dong2,ROWS($1:23)),))</f>
        <v>0</v>
      </c>
      <c r="C34" s="163">
        <f ca="1">IF(ROWS($1:23)&gt;COUNT(Dong2),"",OFFSET(TH!E$1,SMALL(Dong2,ROWS($1:23)),))</f>
        <v>41541</v>
      </c>
      <c r="D34" s="251" t="str">
        <f ca="1">IF(ROWS($1:23)&gt;COUNT(Dong2),"",OFFSET(TH!F$1,SMALL(Dong2,ROWS($1:23)),))</f>
        <v>Thu tiền hàng</v>
      </c>
      <c r="E34" s="163" t="str">
        <f ca="1">IF(ROWS($1:23)&gt;COUNT(Dong2),"",IF(OFFSET(TH!M$1,SMALL(Dong2,ROWS($1:23)),)=$I$6,OFFSET(TH!L$1,SMALL(Dong2,ROWS($1:23)),),OFFSET(TH!M$1,SMALL(Dong2,ROWS($1:23)),)))</f>
        <v>131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12642630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755">
        <f t="shared" ca="1" si="0"/>
        <v>342741246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41542</v>
      </c>
      <c r="B35" s="163">
        <f ca="1">IF(ROWS($1:24)&gt;COUNT(Dong2),"",OFFSET(TH!D$1,SMALL(Dong2,ROWS($1:24)),))</f>
        <v>0</v>
      </c>
      <c r="C35" s="163">
        <f ca="1">IF(ROWS($1:24)&gt;COUNT(Dong2),"",OFFSET(TH!E$1,SMALL(Dong2,ROWS($1:24)),))</f>
        <v>41542</v>
      </c>
      <c r="D35" s="251" t="str">
        <f ca="1">IF(ROWS($1:24)&gt;COUNT(Dong2),"",OFFSET(TH!F$1,SMALL(Dong2,ROWS($1:24)),))</f>
        <v>Lãi tiền gửi</v>
      </c>
      <c r="E35" s="163" t="str">
        <f ca="1">IF(ROWS($1:24)&gt;COUNT(Dong2),"",IF(OFFSET(TH!M$1,SMALL(Dong2,ROWS($1:24)),)=$I$6,OFFSET(TH!L$1,SMALL(Dong2,ROWS($1:24)),),OFFSET(TH!M$1,SMALL(Dong2,ROWS($1:24)),)))</f>
        <v>515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6004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55">
        <f t="shared" ca="1" si="0"/>
        <v>342747250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41547</v>
      </c>
      <c r="B36" s="163">
        <f ca="1">IF(ROWS($1:25)&gt;COUNT(Dong2),"",OFFSET(TH!D$1,SMALL(Dong2,ROWS($1:25)),))</f>
        <v>0</v>
      </c>
      <c r="C36" s="163">
        <f ca="1">IF(ROWS($1:25)&gt;COUNT(Dong2),"",OFFSET(TH!E$1,SMALL(Dong2,ROWS($1:25)),))</f>
        <v>41547</v>
      </c>
      <c r="D36" s="251" t="str">
        <f ca="1">IF(ROWS($1:25)&gt;COUNT(Dong2),"",OFFSET(TH!F$1,SMALL(Dong2,ROWS($1:25)),))</f>
        <v>Thu tiền hàng</v>
      </c>
      <c r="E36" s="163" t="str">
        <f ca="1">IF(ROWS($1:25)&gt;COUNT(Dong2),"",IF(OFFSET(TH!M$1,SMALL(Dong2,ROWS($1:25)),)=$I$6,OFFSET(TH!L$1,SMALL(Dong2,ROWS($1:25)),),OFFSET(TH!M$1,SMALL(Dong2,ROWS($1:25)),)))</f>
        <v>131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14819200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55">
        <f t="shared" ca="1" si="0"/>
        <v>357566450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41481</v>
      </c>
      <c r="B37" s="163">
        <f ca="1">IF(ROWS($1:26)&gt;COUNT(Dong2),"",OFFSET(TH!D$1,SMALL(Dong2,ROWS($1:26)),))</f>
        <v>0</v>
      </c>
      <c r="C37" s="163">
        <f ca="1">IF(ROWS($1:26)&gt;COUNT(Dong2),"",OFFSET(TH!E$1,SMALL(Dong2,ROWS($1:26)),))</f>
        <v>41481</v>
      </c>
      <c r="D37" s="251" t="str">
        <f ca="1">IF(ROWS($1:26)&gt;COUNT(Dong2),"",OFFSET(TH!F$1,SMALL(Dong2,ROWS($1:26)),))</f>
        <v>Chi sec nhập quỹ tiền mặt</v>
      </c>
      <c r="E37" s="163" t="str">
        <f ca="1">IF(ROWS($1:26)&gt;COUNT(Dong2),"",IF(OFFSET(TH!M$1,SMALL(Dong2,ROWS($1:26)),)=$I$6,OFFSET(TH!L$1,SMALL(Dong2,ROWS($1:26)),),OFFSET(TH!M$1,SMALL(Dong2,ROWS($1:26)),)))</f>
        <v>1111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31000000</v>
      </c>
      <c r="H37" s="755">
        <f t="shared" ca="1" si="0"/>
        <v>326566450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41485</v>
      </c>
      <c r="B38" s="163">
        <f ca="1">IF(ROWS($1:27)&gt;COUNT(Dong2),"",OFFSET(TH!D$1,SMALL(Dong2,ROWS($1:27)),))</f>
        <v>0</v>
      </c>
      <c r="C38" s="163">
        <f ca="1">IF(ROWS($1:27)&gt;COUNT(Dong2),"",OFFSET(TH!E$1,SMALL(Dong2,ROWS($1:27)),))</f>
        <v>41485</v>
      </c>
      <c r="D38" s="251" t="str">
        <f ca="1">IF(ROWS($1:27)&gt;COUNT(Dong2),"",OFFSET(TH!F$1,SMALL(Dong2,ROWS($1:27)),))</f>
        <v>Thanh toán tiền hàng</v>
      </c>
      <c r="E38" s="163" t="str">
        <f ca="1">IF(ROWS($1:27)&gt;COUNT(Dong2),"",IF(OFFSET(TH!M$1,SMALL(Dong2,ROWS($1:27)),)=$I$6,OFFSET(TH!L$1,SMALL(Dong2,ROWS($1:27)),),OFFSET(TH!M$1,SMALL(Dong2,ROWS($1:27)),)))</f>
        <v>331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20000000</v>
      </c>
      <c r="H38" s="755">
        <f t="shared" ca="1" si="0"/>
        <v>306566450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41493</v>
      </c>
      <c r="B39" s="163">
        <f ca="1">IF(ROWS($1:28)&gt;COUNT(Dong2),"",OFFSET(TH!D$1,SMALL(Dong2,ROWS($1:28)),))</f>
        <v>0</v>
      </c>
      <c r="C39" s="163">
        <f ca="1">IF(ROWS($1:28)&gt;COUNT(Dong2),"",OFFSET(TH!E$1,SMALL(Dong2,ROWS($1:28)),))</f>
        <v>41493</v>
      </c>
      <c r="D39" s="251" t="str">
        <f ca="1">IF(ROWS($1:28)&gt;COUNT(Dong2),"",OFFSET(TH!F$1,SMALL(Dong2,ROWS($1:28)),))</f>
        <v>Chi sec nhập quỹ tiền mặt</v>
      </c>
      <c r="E39" s="163" t="str">
        <f ca="1">IF(ROWS($1:28)&gt;COUNT(Dong2),"",IF(OFFSET(TH!M$1,SMALL(Dong2,ROWS($1:28)),)=$I$6,OFFSET(TH!L$1,SMALL(Dong2,ROWS($1:28)),),OFFSET(TH!M$1,SMALL(Dong2,ROWS($1:28)),)))</f>
        <v>1111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39000000</v>
      </c>
      <c r="H39" s="755">
        <f t="shared" ca="1" si="0"/>
        <v>267566450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41502</v>
      </c>
      <c r="B40" s="163">
        <f ca="1">IF(ROWS($1:29)&gt;COUNT(Dong2),"",OFFSET(TH!D$1,SMALL(Dong2,ROWS($1:29)),))</f>
        <v>0</v>
      </c>
      <c r="C40" s="163">
        <f ca="1">IF(ROWS($1:29)&gt;COUNT(Dong2),"",OFFSET(TH!E$1,SMALL(Dong2,ROWS($1:29)),))</f>
        <v>41502</v>
      </c>
      <c r="D40" s="251" t="str">
        <f ca="1">IF(ROWS($1:29)&gt;COUNT(Dong2),"",OFFSET(TH!F$1,SMALL(Dong2,ROWS($1:29)),))</f>
        <v>Chi sec nhập quỹ tiền mặt</v>
      </c>
      <c r="E40" s="163" t="str">
        <f ca="1">IF(ROWS($1:29)&gt;COUNT(Dong2),"",IF(OFFSET(TH!M$1,SMALL(Dong2,ROWS($1:29)),)=$I$6,OFFSET(TH!L$1,SMALL(Dong2,ROWS($1:29)),),OFFSET(TH!M$1,SMALL(Dong2,ROWS($1:29)),)))</f>
        <v>1111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35600000</v>
      </c>
      <c r="H40" s="755">
        <f t="shared" ca="1" si="0"/>
        <v>231966450</v>
      </c>
      <c r="I40" s="611"/>
    </row>
    <row r="41" spans="1:12" s="152" customFormat="1" ht="20.25" customHeight="1">
      <c r="A41" s="163">
        <f ca="1">IF(ROWS($1:30)&gt;COUNT(Dong2),"",OFFSET(TH!C$1,SMALL(Dong2,ROWS($1:30)),))</f>
        <v>41502</v>
      </c>
      <c r="B41" s="163">
        <f ca="1">IF(ROWS($1:30)&gt;COUNT(Dong2),"",OFFSET(TH!D$1,SMALL(Dong2,ROWS($1:30)),))</f>
        <v>0</v>
      </c>
      <c r="C41" s="163">
        <f ca="1">IF(ROWS($1:30)&gt;COUNT(Dong2),"",OFFSET(TH!E$1,SMALL(Dong2,ROWS($1:30)),))</f>
        <v>41502</v>
      </c>
      <c r="D41" s="251" t="str">
        <f ca="1">IF(ROWS($1:30)&gt;COUNT(Dong2),"",OFFSET(TH!F$1,SMALL(Dong2,ROWS($1:30)),))</f>
        <v>Thanh toán tiền hàng</v>
      </c>
      <c r="E41" s="163" t="str">
        <f ca="1">IF(ROWS($1:30)&gt;COUNT(Dong2),"",IF(OFFSET(TH!M$1,SMALL(Dong2,ROWS($1:30)),)=$I$6,OFFSET(TH!L$1,SMALL(Dong2,ROWS($1:30)),),OFFSET(TH!M$1,SMALL(Dong2,ROWS($1:30)),)))</f>
        <v>331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15500000</v>
      </c>
      <c r="H41" s="755">
        <f t="shared" ref="H41:H43" ca="1" si="1">IF(A41&lt;&gt;"",H40+F41-G41,0)</f>
        <v>216466450</v>
      </c>
      <c r="I41" s="611"/>
    </row>
    <row r="42" spans="1:12" s="152" customFormat="1" ht="20.25" customHeight="1">
      <c r="A42" s="163">
        <f ca="1">IF(ROWS($1:31)&gt;COUNT(Dong2),"",OFFSET(TH!C$1,SMALL(Dong2,ROWS($1:31)),))</f>
        <v>41502</v>
      </c>
      <c r="B42" s="163">
        <f ca="1">IF(ROWS($1:31)&gt;COUNT(Dong2),"",OFFSET(TH!D$1,SMALL(Dong2,ROWS($1:31)),))</f>
        <v>0</v>
      </c>
      <c r="C42" s="163">
        <f ca="1">IF(ROWS($1:31)&gt;COUNT(Dong2),"",OFFSET(TH!E$1,SMALL(Dong2,ROWS($1:31)),))</f>
        <v>41502</v>
      </c>
      <c r="D42" s="251" t="str">
        <f ca="1">IF(ROWS($1:31)&gt;COUNT(Dong2),"",OFFSET(TH!F$1,SMALL(Dong2,ROWS($1:31)),))</f>
        <v>Phí chuyển tiền</v>
      </c>
      <c r="E42" s="163" t="str">
        <f ca="1">IF(ROWS($1:31)&gt;COUNT(Dong2),"",IF(OFFSET(TH!M$1,SMALL(Dong2,ROWS($1:31)),)=$I$6,OFFSET(TH!L$1,SMALL(Dong2,ROWS($1:31)),),OFFSET(TH!M$1,SMALL(Dong2,ROWS($1:31)),)))</f>
        <v>642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15000</v>
      </c>
      <c r="H42" s="755">
        <f t="shared" ca="1" si="1"/>
        <v>216451450</v>
      </c>
      <c r="I42" s="611"/>
    </row>
    <row r="43" spans="1:12" s="152" customFormat="1" ht="20.25" customHeight="1">
      <c r="A43" s="163">
        <f ca="1">IF(ROWS($1:32)&gt;COUNT(Dong2),"",OFFSET(TH!C$1,SMALL(Dong2,ROWS($1:32)),))</f>
        <v>41512</v>
      </c>
      <c r="B43" s="163">
        <f ca="1">IF(ROWS($1:32)&gt;COUNT(Dong2),"",OFFSET(TH!D$1,SMALL(Dong2,ROWS($1:32)),))</f>
        <v>0</v>
      </c>
      <c r="C43" s="163">
        <f ca="1">IF(ROWS($1:32)&gt;COUNT(Dong2),"",OFFSET(TH!E$1,SMALL(Dong2,ROWS($1:32)),))</f>
        <v>41512</v>
      </c>
      <c r="D43" s="251" t="str">
        <f ca="1">IF(ROWS($1:32)&gt;COUNT(Dong2),"",OFFSET(TH!F$1,SMALL(Dong2,ROWS($1:32)),))</f>
        <v>Chi sec nhập quỹ tiền mặt</v>
      </c>
      <c r="E43" s="163" t="str">
        <f ca="1">IF(ROWS($1:32)&gt;COUNT(Dong2),"",IF(OFFSET(TH!M$1,SMALL(Dong2,ROWS($1:32)),)=$I$6,OFFSET(TH!L$1,SMALL(Dong2,ROWS($1:32)),),OFFSET(TH!M$1,SMALL(Dong2,ROWS($1:32)),)))</f>
        <v>1111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75500000</v>
      </c>
      <c r="H43" s="755">
        <f t="shared" ca="1" si="1"/>
        <v>140951450</v>
      </c>
      <c r="I43" s="611"/>
    </row>
    <row r="44" spans="1:12" s="152" customFormat="1" ht="20.25" customHeight="1">
      <c r="A44" s="163">
        <f ca="1">IF(ROWS($1:33)&gt;COUNT(Dong2),"",OFFSET(TH!C$1,SMALL(Dong2,ROWS($1:33)),))</f>
        <v>41517</v>
      </c>
      <c r="B44" s="163">
        <f ca="1">IF(ROWS($1:33)&gt;COUNT(Dong2),"",OFFSET(TH!D$1,SMALL(Dong2,ROWS($1:33)),))</f>
        <v>0</v>
      </c>
      <c r="C44" s="163">
        <f ca="1">IF(ROWS($1:33)&gt;COUNT(Dong2),"",OFFSET(TH!E$1,SMALL(Dong2,ROWS($1:33)),))</f>
        <v>41517</v>
      </c>
      <c r="D44" s="251" t="str">
        <f ca="1">IF(ROWS($1:33)&gt;COUNT(Dong2),"",OFFSET(TH!F$1,SMALL(Dong2,ROWS($1:33)),))</f>
        <v>Chi sec nhập quỹ tiền mặt</v>
      </c>
      <c r="E44" s="163" t="str">
        <f ca="1">IF(ROWS($1:33)&gt;COUNT(Dong2),"",IF(OFFSET(TH!M$1,SMALL(Dong2,ROWS($1:33)),)=$I$6,OFFSET(TH!L$1,SMALL(Dong2,ROWS($1:33)),),OFFSET(TH!M$1,SMALL(Dong2,ROWS($1:33)),)))</f>
        <v>1111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16700000</v>
      </c>
      <c r="H44" s="755">
        <f t="shared" ref="H44:H60" ca="1" si="2">IF(A44&lt;&gt;"",H43+F44-G44,0)</f>
        <v>124251450</v>
      </c>
      <c r="I44" s="611"/>
    </row>
    <row r="45" spans="1:12" s="152" customFormat="1" ht="20.25" customHeight="1">
      <c r="A45" s="163">
        <f ca="1">IF(ROWS($1:34)&gt;COUNT(Dong2),"",OFFSET(TH!C$1,SMALL(Dong2,ROWS($1:34)),))</f>
        <v>41528</v>
      </c>
      <c r="B45" s="163">
        <f ca="1">IF(ROWS($1:34)&gt;COUNT(Dong2),"",OFFSET(TH!D$1,SMALL(Dong2,ROWS($1:34)),))</f>
        <v>0</v>
      </c>
      <c r="C45" s="163">
        <f ca="1">IF(ROWS($1:34)&gt;COUNT(Dong2),"",OFFSET(TH!E$1,SMALL(Dong2,ROWS($1:34)),))</f>
        <v>41528</v>
      </c>
      <c r="D45" s="251" t="str">
        <f ca="1">IF(ROWS($1:34)&gt;COUNT(Dong2),"",OFFSET(TH!F$1,SMALL(Dong2,ROWS($1:34)),))</f>
        <v>Chi sec nhập quỹ tiền mặt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28800000</v>
      </c>
      <c r="H45" s="755">
        <f t="shared" ca="1" si="2"/>
        <v>95451450</v>
      </c>
      <c r="I45" s="611"/>
    </row>
    <row r="46" spans="1:12" s="152" customFormat="1" ht="20.25" customHeight="1">
      <c r="A46" s="163">
        <f ca="1">IF(ROWS($1:35)&gt;COUNT(Dong2),"",OFFSET(TH!C$1,SMALL(Dong2,ROWS($1:35)),))</f>
        <v>41535</v>
      </c>
      <c r="B46" s="163">
        <f ca="1">IF(ROWS($1:35)&gt;COUNT(Dong2),"",OFFSET(TH!D$1,SMALL(Dong2,ROWS($1:35)),))</f>
        <v>0</v>
      </c>
      <c r="C46" s="163">
        <f ca="1">IF(ROWS($1:35)&gt;COUNT(Dong2),"",OFFSET(TH!E$1,SMALL(Dong2,ROWS($1:35)),))</f>
        <v>41535</v>
      </c>
      <c r="D46" s="251" t="str">
        <f ca="1">IF(ROWS($1:35)&gt;COUNT(Dong2),"",OFFSET(TH!F$1,SMALL(Dong2,ROWS($1:35)),))</f>
        <v>Chi sec nhập quỹ tiền mặt</v>
      </c>
      <c r="E46" s="163" t="str">
        <f ca="1">IF(ROWS($1:35)&gt;COUNT(Dong2),"",IF(OFFSET(TH!M$1,SMALL(Dong2,ROWS($1:35)),)=$I$6,OFFSET(TH!L$1,SMALL(Dong2,ROWS($1:35)),),OFFSET(TH!M$1,SMALL(Dong2,ROWS($1:35)),)))</f>
        <v>1111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21500000</v>
      </c>
      <c r="H46" s="755">
        <f t="shared" ca="1" si="2"/>
        <v>73951450</v>
      </c>
      <c r="I46" s="611"/>
    </row>
    <row r="47" spans="1:12" s="152" customFormat="1" ht="20.25" customHeight="1">
      <c r="A47" s="163">
        <f ca="1">IF(ROWS($1:36)&gt;COUNT(Dong2),"",OFFSET(TH!C$1,SMALL(Dong2,ROWS($1:36)),))</f>
        <v>41537</v>
      </c>
      <c r="B47" s="163">
        <f ca="1">IF(ROWS($1:36)&gt;COUNT(Dong2),"",OFFSET(TH!D$1,SMALL(Dong2,ROWS($1:36)),))</f>
        <v>0</v>
      </c>
      <c r="C47" s="163">
        <f ca="1">IF(ROWS($1:36)&gt;COUNT(Dong2),"",OFFSET(TH!E$1,SMALL(Dong2,ROWS($1:36)),))</f>
        <v>41537</v>
      </c>
      <c r="D47" s="251" t="str">
        <f ca="1">IF(ROWS($1:36)&gt;COUNT(Dong2),"",OFFSET(TH!F$1,SMALL(Dong2,ROWS($1:36)),))</f>
        <v>Chi sec nhập quỹ tiền mặt</v>
      </c>
      <c r="E47" s="163" t="str">
        <f ca="1">IF(ROWS($1:36)&gt;COUNT(Dong2),"",IF(OFFSET(TH!M$1,SMALL(Dong2,ROWS($1:36)),)=$I$6,OFFSET(TH!L$1,SMALL(Dong2,ROWS($1:36)),),OFFSET(TH!M$1,SMALL(Dong2,ROWS($1:36)),)))</f>
        <v>1111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26000000</v>
      </c>
      <c r="H47" s="755">
        <f t="shared" ca="1" si="2"/>
        <v>47951450</v>
      </c>
      <c r="I47" s="611"/>
    </row>
    <row r="48" spans="1:12" s="152" customFormat="1" ht="20.25" customHeight="1">
      <c r="A48" s="163">
        <f ca="1">IF(ROWS($1:37)&gt;COUNT(Dong2),"",OFFSET(TH!C$1,SMALL(Dong2,ROWS($1:37)),))</f>
        <v>41542</v>
      </c>
      <c r="B48" s="163">
        <f ca="1">IF(ROWS($1:37)&gt;COUNT(Dong2),"",OFFSET(TH!D$1,SMALL(Dong2,ROWS($1:37)),))</f>
        <v>0</v>
      </c>
      <c r="C48" s="163">
        <f ca="1">IF(ROWS($1:37)&gt;COUNT(Dong2),"",OFFSET(TH!E$1,SMALL(Dong2,ROWS($1:37)),))</f>
        <v>41542</v>
      </c>
      <c r="D48" s="251" t="str">
        <f ca="1">IF(ROWS($1:37)&gt;COUNT(Dong2),"",OFFSET(TH!F$1,SMALL(Dong2,ROWS($1:37)),))</f>
        <v>Chi sec nhập quỹ tiền mặt</v>
      </c>
      <c r="E48" s="163" t="str">
        <f ca="1">IF(ROWS($1:37)&gt;COUNT(Dong2),"",IF(OFFSET(TH!M$1,SMALL(Dong2,ROWS($1:37)),)=$I$6,OFFSET(TH!L$1,SMALL(Dong2,ROWS($1:37)),),OFFSET(TH!M$1,SMALL(Dong2,ROWS($1:37)),)))</f>
        <v>1111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12900000</v>
      </c>
      <c r="H48" s="755">
        <f t="shared" ca="1" si="2"/>
        <v>35051450</v>
      </c>
      <c r="I48" s="611"/>
    </row>
    <row r="49" spans="1:9" s="152" customFormat="1" ht="20.25" customHeight="1">
      <c r="A49" s="163" t="str">
        <f ca="1">IF(ROWS($1:38)&gt;COUNT(Dong2),"",OFFSET(TH!C$1,SMALL(Dong2,ROWS($1:38)),))</f>
        <v/>
      </c>
      <c r="B49" s="163" t="str">
        <f ca="1">IF(ROWS($1:38)&gt;COUNT(Dong2),"",OFFSET(TH!D$1,SMALL(Dong2,ROWS($1:38)),))</f>
        <v/>
      </c>
      <c r="C49" s="163" t="str">
        <f ca="1">IF(ROWS($1:38)&gt;COUNT(Dong2),"",OFFSET(TH!E$1,SMALL(Dong2,ROWS($1:38)),))</f>
        <v/>
      </c>
      <c r="D49" s="251" t="str">
        <f ca="1">IF(ROWS($1:38)&gt;COUNT(Dong2),"",OFFSET(TH!F$1,SMALL(Dong2,ROWS($1:38)),))</f>
        <v/>
      </c>
      <c r="E49" s="163" t="str">
        <f ca="1">IF(ROWS($1:38)&gt;COUNT(Dong2),"",IF(OFFSET(TH!M$1,SMALL(Dong2,ROWS($1:38)),)=$I$6,OFFSET(TH!L$1,SMALL(Dong2,ROWS($1:38)),),OFFSET(TH!M$1,SMALL(Dong2,ROWS($1:38)),)))</f>
        <v/>
      </c>
      <c r="F49" s="614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14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755">
        <f t="shared" ca="1" si="2"/>
        <v>0</v>
      </c>
      <c r="I49" s="611"/>
    </row>
    <row r="50" spans="1:9" s="152" customFormat="1" ht="20.25" customHeight="1">
      <c r="A50" s="163" t="str">
        <f ca="1">IF(ROWS($1:39)&gt;COUNT(Dong2),"",OFFSET(TH!C$1,SMALL(Dong2,ROWS($1:39)),))</f>
        <v/>
      </c>
      <c r="B50" s="163" t="str">
        <f ca="1">IF(ROWS($1:39)&gt;COUNT(Dong2),"",OFFSET(TH!D$1,SMALL(Dong2,ROWS($1:39)),))</f>
        <v/>
      </c>
      <c r="C50" s="163" t="str">
        <f ca="1">IF(ROWS($1:39)&gt;COUNT(Dong2),"",OFFSET(TH!E$1,SMALL(Dong2,ROWS($1:39)),))</f>
        <v/>
      </c>
      <c r="D50" s="251" t="str">
        <f ca="1">IF(ROWS($1:39)&gt;COUNT(Dong2),"",OFFSET(TH!F$1,SMALL(Dong2,ROWS($1:39)),))</f>
        <v/>
      </c>
      <c r="E50" s="163" t="str">
        <f ca="1">IF(ROWS($1:39)&gt;COUNT(Dong2),"",IF(OFFSET(TH!M$1,SMALL(Dong2,ROWS($1:39)),)=$I$6,OFFSET(TH!L$1,SMALL(Dong2,ROWS($1:39)),),OFFSET(TH!M$1,SMALL(Dong2,ROWS($1:39)),)))</f>
        <v/>
      </c>
      <c r="F50" s="614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14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755">
        <f t="shared" ca="1" si="2"/>
        <v>0</v>
      </c>
      <c r="I50" s="611"/>
    </row>
    <row r="51" spans="1:9" s="152" customFormat="1" ht="20.25" customHeight="1">
      <c r="A51" s="163" t="str">
        <f ca="1">IF(ROWS($1:40)&gt;COUNT(Dong2),"",OFFSET(TH!C$1,SMALL(Dong2,ROWS($1:40)),))</f>
        <v/>
      </c>
      <c r="B51" s="163" t="str">
        <f ca="1">IF(ROWS($1:40)&gt;COUNT(Dong2),"",OFFSET(TH!D$1,SMALL(Dong2,ROWS($1:40)),))</f>
        <v/>
      </c>
      <c r="C51" s="163" t="str">
        <f ca="1">IF(ROWS($1:40)&gt;COUNT(Dong2),"",OFFSET(TH!E$1,SMALL(Dong2,ROWS($1:40)),))</f>
        <v/>
      </c>
      <c r="D51" s="251" t="str">
        <f ca="1">IF(ROWS($1:40)&gt;COUNT(Dong2),"",OFFSET(TH!F$1,SMALL(Dong2,ROWS($1:40)),))</f>
        <v/>
      </c>
      <c r="E51" s="163" t="str">
        <f ca="1">IF(ROWS($1:40)&gt;COUNT(Dong2),"",IF(OFFSET(TH!M$1,SMALL(Dong2,ROWS($1:40)),)=$I$6,OFFSET(TH!L$1,SMALL(Dong2,ROWS($1:40)),),OFFSET(TH!M$1,SMALL(Dong2,ROWS($1:40)),)))</f>
        <v/>
      </c>
      <c r="F51" s="614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14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755">
        <f t="shared" ca="1" si="2"/>
        <v>0</v>
      </c>
      <c r="I51" s="611"/>
    </row>
    <row r="52" spans="1:9" s="152" customFormat="1" ht="20.25" customHeight="1">
      <c r="A52" s="163" t="str">
        <f ca="1">IF(ROWS($1:41)&gt;COUNT(Dong2),"",OFFSET(TH!C$1,SMALL(Dong2,ROWS($1:41)),))</f>
        <v/>
      </c>
      <c r="B52" s="163" t="str">
        <f ca="1">IF(ROWS($1:41)&gt;COUNT(Dong2),"",OFFSET(TH!D$1,SMALL(Dong2,ROWS($1:41)),))</f>
        <v/>
      </c>
      <c r="C52" s="163" t="str">
        <f ca="1">IF(ROWS($1:41)&gt;COUNT(Dong2),"",OFFSET(TH!E$1,SMALL(Dong2,ROWS($1:41)),))</f>
        <v/>
      </c>
      <c r="D52" s="251" t="str">
        <f ca="1">IF(ROWS($1:41)&gt;COUNT(Dong2),"",OFFSET(TH!F$1,SMALL(Dong2,ROWS($1:41)),))</f>
        <v/>
      </c>
      <c r="E52" s="163" t="str">
        <f ca="1">IF(ROWS($1:41)&gt;COUNT(Dong2),"",IF(OFFSET(TH!M$1,SMALL(Dong2,ROWS($1:41)),)=$I$6,OFFSET(TH!L$1,SMALL(Dong2,ROWS($1:41)),),OFFSET(TH!M$1,SMALL(Dong2,ROWS($1:41)),)))</f>
        <v/>
      </c>
      <c r="F52" s="614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14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755">
        <f t="shared" ca="1" si="2"/>
        <v>0</v>
      </c>
      <c r="I52" s="611"/>
    </row>
    <row r="53" spans="1:9" s="152" customFormat="1" ht="20.25" customHeight="1">
      <c r="A53" s="163" t="str">
        <f ca="1">IF(ROWS($1:42)&gt;COUNT(Dong2),"",OFFSET(TH!C$1,SMALL(Dong2,ROWS($1:42)),))</f>
        <v/>
      </c>
      <c r="B53" s="163" t="str">
        <f ca="1">IF(ROWS($1:42)&gt;COUNT(Dong2),"",OFFSET(TH!D$1,SMALL(Dong2,ROWS($1:42)),))</f>
        <v/>
      </c>
      <c r="C53" s="163" t="str">
        <f ca="1">IF(ROWS($1:42)&gt;COUNT(Dong2),"",OFFSET(TH!E$1,SMALL(Dong2,ROWS($1:42)),))</f>
        <v/>
      </c>
      <c r="D53" s="251" t="str">
        <f ca="1">IF(ROWS($1:42)&gt;COUNT(Dong2),"",OFFSET(TH!F$1,SMALL(Dong2,ROWS($1:42)),))</f>
        <v/>
      </c>
      <c r="E53" s="163" t="str">
        <f ca="1">IF(ROWS($1:42)&gt;COUNT(Dong2),"",IF(OFFSET(TH!M$1,SMALL(Dong2,ROWS($1:42)),)=$I$6,OFFSET(TH!L$1,SMALL(Dong2,ROWS($1:42)),),OFFSET(TH!M$1,SMALL(Dong2,ROWS($1:42)),)))</f>
        <v/>
      </c>
      <c r="F53" s="614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14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755">
        <f t="shared" ca="1" si="2"/>
        <v>0</v>
      </c>
      <c r="I53" s="611"/>
    </row>
    <row r="54" spans="1:9" s="152" customFormat="1" ht="20.25" customHeight="1">
      <c r="A54" s="163" t="str">
        <f ca="1">IF(ROWS($1:43)&gt;COUNT(Dong2),"",OFFSET(TH!C$1,SMALL(Dong2,ROWS($1:43)),))</f>
        <v/>
      </c>
      <c r="B54" s="163" t="str">
        <f ca="1">IF(ROWS($1:43)&gt;COUNT(Dong2),"",OFFSET(TH!D$1,SMALL(Dong2,ROWS($1:43)),))</f>
        <v/>
      </c>
      <c r="C54" s="163" t="str">
        <f ca="1">IF(ROWS($1:43)&gt;COUNT(Dong2),"",OFFSET(TH!E$1,SMALL(Dong2,ROWS($1:43)),))</f>
        <v/>
      </c>
      <c r="D54" s="251" t="str">
        <f ca="1">IF(ROWS($1:43)&gt;COUNT(Dong2),"",OFFSET(TH!F$1,SMALL(Dong2,ROWS($1:43)),))</f>
        <v/>
      </c>
      <c r="E54" s="163" t="str">
        <f ca="1">IF(ROWS($1:43)&gt;COUNT(Dong2),"",IF(OFFSET(TH!M$1,SMALL(Dong2,ROWS($1:43)),)=$I$6,OFFSET(TH!L$1,SMALL(Dong2,ROWS($1:43)),),OFFSET(TH!M$1,SMALL(Dong2,ROWS($1:43)),)))</f>
        <v/>
      </c>
      <c r="F54" s="614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14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755">
        <f t="shared" ca="1" si="2"/>
        <v>0</v>
      </c>
      <c r="I54" s="611"/>
    </row>
    <row r="55" spans="1:9" s="152" customFormat="1" ht="20.25" customHeight="1">
      <c r="A55" s="163" t="str">
        <f ca="1">IF(ROWS($1:44)&gt;COUNT(Dong2),"",OFFSET(TH!C$1,SMALL(Dong2,ROWS($1:44)),))</f>
        <v/>
      </c>
      <c r="B55" s="163" t="str">
        <f ca="1">IF(ROWS($1:44)&gt;COUNT(Dong2),"",OFFSET(TH!D$1,SMALL(Dong2,ROWS($1:44)),))</f>
        <v/>
      </c>
      <c r="C55" s="163" t="str">
        <f ca="1">IF(ROWS($1:44)&gt;COUNT(Dong2),"",OFFSET(TH!E$1,SMALL(Dong2,ROWS($1:44)),))</f>
        <v/>
      </c>
      <c r="D55" s="251" t="str">
        <f ca="1">IF(ROWS($1:44)&gt;COUNT(Dong2),"",OFFSET(TH!F$1,SMALL(Dong2,ROWS($1:44)),))</f>
        <v/>
      </c>
      <c r="E55" s="163" t="str">
        <f ca="1">IF(ROWS($1:44)&gt;COUNT(Dong2),"",IF(OFFSET(TH!M$1,SMALL(Dong2,ROWS($1:44)),)=$I$6,OFFSET(TH!L$1,SMALL(Dong2,ROWS($1:44)),),OFFSET(TH!M$1,SMALL(Dong2,ROWS($1:44)),)))</f>
        <v/>
      </c>
      <c r="F55" s="614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14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755">
        <f t="shared" ca="1" si="2"/>
        <v>0</v>
      </c>
      <c r="I55" s="611"/>
    </row>
    <row r="56" spans="1:9" s="152" customFormat="1" ht="20.25" customHeight="1">
      <c r="A56" s="163" t="str">
        <f ca="1">IF(ROWS($1:45)&gt;COUNT(Dong2),"",OFFSET(TH!C$1,SMALL(Dong2,ROWS($1:45)),))</f>
        <v/>
      </c>
      <c r="B56" s="163" t="str">
        <f ca="1">IF(ROWS($1:45)&gt;COUNT(Dong2),"",OFFSET(TH!D$1,SMALL(Dong2,ROWS($1:45)),))</f>
        <v/>
      </c>
      <c r="C56" s="163" t="str">
        <f ca="1">IF(ROWS($1:45)&gt;COUNT(Dong2),"",OFFSET(TH!E$1,SMALL(Dong2,ROWS($1:45)),))</f>
        <v/>
      </c>
      <c r="D56" s="251" t="str">
        <f ca="1">IF(ROWS($1:45)&gt;COUNT(Dong2),"",OFFSET(TH!F$1,SMALL(Dong2,ROWS($1:45)),))</f>
        <v/>
      </c>
      <c r="E56" s="163" t="str">
        <f ca="1">IF(ROWS($1:45)&gt;COUNT(Dong2),"",IF(OFFSET(TH!M$1,SMALL(Dong2,ROWS($1:45)),)=$I$6,OFFSET(TH!L$1,SMALL(Dong2,ROWS($1:45)),),OFFSET(TH!M$1,SMALL(Dong2,ROWS($1:45)),)))</f>
        <v/>
      </c>
      <c r="F56" s="614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14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755">
        <f t="shared" ca="1" si="2"/>
        <v>0</v>
      </c>
      <c r="I56" s="611"/>
    </row>
    <row r="57" spans="1:9" s="152" customFormat="1" ht="20.25" customHeight="1">
      <c r="A57" s="163" t="str">
        <f ca="1">IF(ROWS($1:46)&gt;COUNT(Dong2),"",OFFSET(TH!C$1,SMALL(Dong2,ROWS($1:46)),))</f>
        <v/>
      </c>
      <c r="B57" s="163" t="str">
        <f ca="1">IF(ROWS($1:46)&gt;COUNT(Dong2),"",OFFSET(TH!D$1,SMALL(Dong2,ROWS($1:46)),))</f>
        <v/>
      </c>
      <c r="C57" s="163" t="str">
        <f ca="1">IF(ROWS($1:46)&gt;COUNT(Dong2),"",OFFSET(TH!E$1,SMALL(Dong2,ROWS($1:46)),))</f>
        <v/>
      </c>
      <c r="D57" s="251" t="str">
        <f ca="1">IF(ROWS($1:46)&gt;COUNT(Dong2),"",OFFSET(TH!F$1,SMALL(Dong2,ROWS($1:46)),))</f>
        <v/>
      </c>
      <c r="E57" s="163" t="str">
        <f ca="1">IF(ROWS($1:46)&gt;COUNT(Dong2),"",IF(OFFSET(TH!M$1,SMALL(Dong2,ROWS($1:46)),)=$I$6,OFFSET(TH!L$1,SMALL(Dong2,ROWS($1:46)),),OFFSET(TH!M$1,SMALL(Dong2,ROWS($1:46)),)))</f>
        <v/>
      </c>
      <c r="F57" s="614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14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755">
        <f t="shared" ca="1" si="2"/>
        <v>0</v>
      </c>
      <c r="I57" s="611"/>
    </row>
    <row r="58" spans="1:9" s="152" customFormat="1" ht="20.25" customHeight="1">
      <c r="A58" s="163" t="str">
        <f ca="1">IF(ROWS($1:47)&gt;COUNT(Dong2),"",OFFSET(TH!C$1,SMALL(Dong2,ROWS($1:47)),))</f>
        <v/>
      </c>
      <c r="B58" s="163" t="str">
        <f ca="1">IF(ROWS($1:47)&gt;COUNT(Dong2),"",OFFSET(TH!D$1,SMALL(Dong2,ROWS($1:47)),))</f>
        <v/>
      </c>
      <c r="C58" s="163" t="str">
        <f ca="1">IF(ROWS($1:47)&gt;COUNT(Dong2),"",OFFSET(TH!E$1,SMALL(Dong2,ROWS($1:47)),))</f>
        <v/>
      </c>
      <c r="D58" s="251" t="str">
        <f ca="1">IF(ROWS($1:47)&gt;COUNT(Dong2),"",OFFSET(TH!F$1,SMALL(Dong2,ROWS($1:47)),))</f>
        <v/>
      </c>
      <c r="E58" s="163" t="str">
        <f ca="1">IF(ROWS($1:47)&gt;COUNT(Dong2),"",IF(OFFSET(TH!M$1,SMALL(Dong2,ROWS($1:47)),)=$I$6,OFFSET(TH!L$1,SMALL(Dong2,ROWS($1:47)),),OFFSET(TH!M$1,SMALL(Dong2,ROWS($1:47)),)))</f>
        <v/>
      </c>
      <c r="F58" s="614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14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755">
        <f t="shared" ca="1" si="2"/>
        <v>0</v>
      </c>
      <c r="I58" s="611"/>
    </row>
    <row r="59" spans="1:9" s="152" customFormat="1" ht="20.25" customHeight="1">
      <c r="A59" s="163" t="str">
        <f ca="1">IF(ROWS($1:48)&gt;COUNT(Dong2),"",OFFSET(TH!C$1,SMALL(Dong2,ROWS($1:48)),))</f>
        <v/>
      </c>
      <c r="B59" s="163" t="str">
        <f ca="1">IF(ROWS($1:48)&gt;COUNT(Dong2),"",OFFSET(TH!D$1,SMALL(Dong2,ROWS($1:48)),))</f>
        <v/>
      </c>
      <c r="C59" s="163" t="str">
        <f ca="1">IF(ROWS($1:48)&gt;COUNT(Dong2),"",OFFSET(TH!E$1,SMALL(Dong2,ROWS($1:48)),))</f>
        <v/>
      </c>
      <c r="D59" s="251" t="str">
        <f ca="1">IF(ROWS($1:48)&gt;COUNT(Dong2),"",OFFSET(TH!F$1,SMALL(Dong2,ROWS($1:48)),))</f>
        <v/>
      </c>
      <c r="E59" s="163" t="str">
        <f ca="1">IF(ROWS($1:48)&gt;COUNT(Dong2),"",IF(OFFSET(TH!M$1,SMALL(Dong2,ROWS($1:48)),)=$I$6,OFFSET(TH!L$1,SMALL(Dong2,ROWS($1:48)),),OFFSET(TH!M$1,SMALL(Dong2,ROWS($1:48)),)))</f>
        <v/>
      </c>
      <c r="F59" s="614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14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755">
        <f t="shared" ca="1" si="2"/>
        <v>0</v>
      </c>
      <c r="I59" s="611"/>
    </row>
    <row r="60" spans="1:9" s="152" customFormat="1" ht="20.25" customHeight="1">
      <c r="A60" s="163" t="str">
        <f ca="1">IF(ROWS($1:49)&gt;COUNT(Dong2),"",OFFSET(TH!C$1,SMALL(Dong2,ROWS($1:49)),))</f>
        <v/>
      </c>
      <c r="B60" s="163" t="str">
        <f ca="1">IF(ROWS($1:49)&gt;COUNT(Dong2),"",OFFSET(TH!D$1,SMALL(Dong2,ROWS($1:49)),))</f>
        <v/>
      </c>
      <c r="C60" s="163" t="str">
        <f ca="1">IF(ROWS($1:49)&gt;COUNT(Dong2),"",OFFSET(TH!E$1,SMALL(Dong2,ROWS($1:49)),))</f>
        <v/>
      </c>
      <c r="D60" s="251" t="str">
        <f ca="1">IF(ROWS($1:49)&gt;COUNT(Dong2),"",OFFSET(TH!F$1,SMALL(Dong2,ROWS($1:49)),))</f>
        <v/>
      </c>
      <c r="E60" s="163" t="str">
        <f ca="1">IF(ROWS($1:49)&gt;COUNT(Dong2),"",IF(OFFSET(TH!M$1,SMALL(Dong2,ROWS($1:49)),)=$I$6,OFFSET(TH!L$1,SMALL(Dong2,ROWS($1:49)),),OFFSET(TH!M$1,SMALL(Dong2,ROWS($1:49)),)))</f>
        <v/>
      </c>
      <c r="F60" s="614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14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755">
        <f t="shared" ca="1" si="2"/>
        <v>0</v>
      </c>
      <c r="I60" s="611"/>
    </row>
    <row r="61" spans="1:9" s="152" customFormat="1" ht="20.25" customHeight="1">
      <c r="A61" s="163" t="str">
        <f ca="1">IF(ROWS($1:50)&gt;COUNT(Dong2),"",OFFSET(TH!C$1,SMALL(Dong2,ROWS($1:50)),))</f>
        <v/>
      </c>
      <c r="B61" s="163" t="str">
        <f ca="1">IF(ROWS($1:50)&gt;COUNT(Dong2),"",OFFSET(TH!D$1,SMALL(Dong2,ROWS($1:50)),))</f>
        <v/>
      </c>
      <c r="C61" s="163" t="str">
        <f ca="1">IF(ROWS($1:50)&gt;COUNT(Dong2),"",OFFSET(TH!E$1,SMALL(Dong2,ROWS($1:50)),))</f>
        <v/>
      </c>
      <c r="D61" s="251" t="str">
        <f ca="1">IF(ROWS($1:50)&gt;COUNT(Dong2),"",OFFSET(TH!F$1,SMALL(Dong2,ROWS($1:50)),))</f>
        <v/>
      </c>
      <c r="E61" s="163" t="str">
        <f ca="1">IF(ROWS($1:50)&gt;COUNT(Dong2),"",IF(OFFSET(TH!M$1,SMALL(Dong2,ROWS($1:50)),)=$I$6,OFFSET(TH!L$1,SMALL(Dong2,ROWS($1:50)),),OFFSET(TH!M$1,SMALL(Dong2,ROWS($1:50)),)))</f>
        <v/>
      </c>
      <c r="F61" s="614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14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755">
        <f t="shared" ref="H61:H77" ca="1" si="3">IF(A61&lt;&gt;"",H60+F61-G61,0)</f>
        <v>0</v>
      </c>
      <c r="I61" s="611"/>
    </row>
    <row r="62" spans="1:9" s="152" customFormat="1" ht="20.25" customHeight="1">
      <c r="A62" s="163" t="str">
        <f ca="1">IF(ROWS($1:51)&gt;COUNT(Dong2),"",OFFSET(TH!C$1,SMALL(Dong2,ROWS($1:51)),))</f>
        <v/>
      </c>
      <c r="B62" s="163" t="str">
        <f ca="1">IF(ROWS($1:51)&gt;COUNT(Dong2),"",OFFSET(TH!D$1,SMALL(Dong2,ROWS($1:51)),))</f>
        <v/>
      </c>
      <c r="C62" s="163" t="str">
        <f ca="1">IF(ROWS($1:51)&gt;COUNT(Dong2),"",OFFSET(TH!E$1,SMALL(Dong2,ROWS($1:51)),))</f>
        <v/>
      </c>
      <c r="D62" s="251" t="str">
        <f ca="1">IF(ROWS($1:51)&gt;COUNT(Dong2),"",OFFSET(TH!F$1,SMALL(Dong2,ROWS($1:51)),))</f>
        <v/>
      </c>
      <c r="E62" s="163" t="str">
        <f ca="1">IF(ROWS($1:51)&gt;COUNT(Dong2),"",IF(OFFSET(TH!M$1,SMALL(Dong2,ROWS($1:51)),)=$I$6,OFFSET(TH!L$1,SMALL(Dong2,ROWS($1:51)),),OFFSET(TH!M$1,SMALL(Dong2,ROWS($1:51)),)))</f>
        <v/>
      </c>
      <c r="F62" s="614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14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755">
        <f t="shared" ca="1" si="3"/>
        <v>0</v>
      </c>
      <c r="I62" s="611"/>
    </row>
    <row r="63" spans="1:9" s="152" customFormat="1" ht="20.25" customHeight="1">
      <c r="A63" s="163" t="str">
        <f ca="1">IF(ROWS($1:52)&gt;COUNT(Dong2),"",OFFSET(TH!C$1,SMALL(Dong2,ROWS($1:52)),))</f>
        <v/>
      </c>
      <c r="B63" s="163" t="str">
        <f ca="1">IF(ROWS($1:52)&gt;COUNT(Dong2),"",OFFSET(TH!D$1,SMALL(Dong2,ROWS($1:52)),))</f>
        <v/>
      </c>
      <c r="C63" s="163" t="str">
        <f ca="1">IF(ROWS($1:52)&gt;COUNT(Dong2),"",OFFSET(TH!E$1,SMALL(Dong2,ROWS($1:52)),))</f>
        <v/>
      </c>
      <c r="D63" s="251" t="str">
        <f ca="1">IF(ROWS($1:52)&gt;COUNT(Dong2),"",OFFSET(TH!F$1,SMALL(Dong2,ROWS($1:52)),))</f>
        <v/>
      </c>
      <c r="E63" s="163" t="str">
        <f ca="1">IF(ROWS($1:52)&gt;COUNT(Dong2),"",IF(OFFSET(TH!M$1,SMALL(Dong2,ROWS($1:52)),)=$I$6,OFFSET(TH!L$1,SMALL(Dong2,ROWS($1:52)),),OFFSET(TH!M$1,SMALL(Dong2,ROWS($1:52)),)))</f>
        <v/>
      </c>
      <c r="F63" s="614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14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755">
        <f t="shared" ca="1" si="3"/>
        <v>0</v>
      </c>
      <c r="I63" s="611"/>
    </row>
    <row r="64" spans="1:9" s="152" customFormat="1" ht="20.25" customHeight="1">
      <c r="A64" s="163" t="str">
        <f ca="1">IF(ROWS($1:53)&gt;COUNT(Dong2),"",OFFSET(TH!C$1,SMALL(Dong2,ROWS($1:53)),))</f>
        <v/>
      </c>
      <c r="B64" s="163" t="str">
        <f ca="1">IF(ROWS($1:53)&gt;COUNT(Dong2),"",OFFSET(TH!D$1,SMALL(Dong2,ROWS($1:53)),))</f>
        <v/>
      </c>
      <c r="C64" s="163" t="str">
        <f ca="1">IF(ROWS($1:53)&gt;COUNT(Dong2),"",OFFSET(TH!E$1,SMALL(Dong2,ROWS($1:53)),))</f>
        <v/>
      </c>
      <c r="D64" s="251" t="str">
        <f ca="1">IF(ROWS($1:53)&gt;COUNT(Dong2),"",OFFSET(TH!F$1,SMALL(Dong2,ROWS($1:53)),))</f>
        <v/>
      </c>
      <c r="E64" s="163" t="str">
        <f ca="1">IF(ROWS($1:53)&gt;COUNT(Dong2),"",IF(OFFSET(TH!M$1,SMALL(Dong2,ROWS($1:53)),)=$I$6,OFFSET(TH!L$1,SMALL(Dong2,ROWS($1:53)),),OFFSET(TH!M$1,SMALL(Dong2,ROWS($1:53)),)))</f>
        <v/>
      </c>
      <c r="F64" s="614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14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755">
        <f t="shared" ca="1" si="3"/>
        <v>0</v>
      </c>
      <c r="I64" s="611"/>
    </row>
    <row r="65" spans="1:9" s="152" customFormat="1" ht="20.25" customHeight="1">
      <c r="A65" s="163" t="str">
        <f ca="1">IF(ROWS($1:54)&gt;COUNT(Dong2),"",OFFSET(TH!C$1,SMALL(Dong2,ROWS($1:54)),))</f>
        <v/>
      </c>
      <c r="B65" s="163" t="str">
        <f ca="1">IF(ROWS($1:54)&gt;COUNT(Dong2),"",OFFSET(TH!D$1,SMALL(Dong2,ROWS($1:54)),))</f>
        <v/>
      </c>
      <c r="C65" s="163" t="str">
        <f ca="1">IF(ROWS($1:54)&gt;COUNT(Dong2),"",OFFSET(TH!E$1,SMALL(Dong2,ROWS($1:54)),))</f>
        <v/>
      </c>
      <c r="D65" s="251" t="str">
        <f ca="1">IF(ROWS($1:54)&gt;COUNT(Dong2),"",OFFSET(TH!F$1,SMALL(Dong2,ROWS($1:54)),))</f>
        <v/>
      </c>
      <c r="E65" s="163" t="str">
        <f ca="1">IF(ROWS($1:54)&gt;COUNT(Dong2),"",IF(OFFSET(TH!M$1,SMALL(Dong2,ROWS($1:54)),)=$I$6,OFFSET(TH!L$1,SMALL(Dong2,ROWS($1:54)),),OFFSET(TH!M$1,SMALL(Dong2,ROWS($1:54)),)))</f>
        <v/>
      </c>
      <c r="F65" s="614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14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755">
        <f t="shared" ca="1" si="3"/>
        <v>0</v>
      </c>
      <c r="I65" s="611"/>
    </row>
    <row r="66" spans="1:9" s="152" customFormat="1" ht="20.25" customHeight="1">
      <c r="A66" s="163" t="str">
        <f ca="1">IF(ROWS($1:55)&gt;COUNT(Dong2),"",OFFSET(TH!C$1,SMALL(Dong2,ROWS($1:55)),))</f>
        <v/>
      </c>
      <c r="B66" s="163" t="str">
        <f ca="1">IF(ROWS($1:55)&gt;COUNT(Dong2),"",OFFSET(TH!D$1,SMALL(Dong2,ROWS($1:55)),))</f>
        <v/>
      </c>
      <c r="C66" s="163" t="str">
        <f ca="1">IF(ROWS($1:55)&gt;COUNT(Dong2),"",OFFSET(TH!E$1,SMALL(Dong2,ROWS($1:55)),))</f>
        <v/>
      </c>
      <c r="D66" s="251" t="str">
        <f ca="1">IF(ROWS($1:55)&gt;COUNT(Dong2),"",OFFSET(TH!F$1,SMALL(Dong2,ROWS($1:55)),))</f>
        <v/>
      </c>
      <c r="E66" s="163" t="str">
        <f ca="1">IF(ROWS($1:55)&gt;COUNT(Dong2),"",IF(OFFSET(TH!M$1,SMALL(Dong2,ROWS($1:55)),)=$I$6,OFFSET(TH!L$1,SMALL(Dong2,ROWS($1:55)),),OFFSET(TH!M$1,SMALL(Dong2,ROWS($1:55)),)))</f>
        <v/>
      </c>
      <c r="F66" s="614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14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755">
        <f t="shared" ca="1" si="3"/>
        <v>0</v>
      </c>
      <c r="I66" s="611"/>
    </row>
    <row r="67" spans="1:9" s="152" customFormat="1" ht="20.25" customHeight="1">
      <c r="A67" s="163" t="str">
        <f ca="1">IF(ROWS($1:56)&gt;COUNT(Dong2),"",OFFSET(TH!C$1,SMALL(Dong2,ROWS($1:56)),))</f>
        <v/>
      </c>
      <c r="B67" s="163" t="str">
        <f ca="1">IF(ROWS($1:56)&gt;COUNT(Dong2),"",OFFSET(TH!D$1,SMALL(Dong2,ROWS($1:56)),))</f>
        <v/>
      </c>
      <c r="C67" s="163" t="str">
        <f ca="1">IF(ROWS($1:56)&gt;COUNT(Dong2),"",OFFSET(TH!E$1,SMALL(Dong2,ROWS($1:56)),))</f>
        <v/>
      </c>
      <c r="D67" s="251" t="str">
        <f ca="1">IF(ROWS($1:56)&gt;COUNT(Dong2),"",OFFSET(TH!F$1,SMALL(Dong2,ROWS($1:56)),))</f>
        <v/>
      </c>
      <c r="E67" s="163" t="str">
        <f ca="1">IF(ROWS($1:56)&gt;COUNT(Dong2),"",IF(OFFSET(TH!M$1,SMALL(Dong2,ROWS($1:56)),)=$I$6,OFFSET(TH!L$1,SMALL(Dong2,ROWS($1:56)),),OFFSET(TH!M$1,SMALL(Dong2,ROWS($1:56)),)))</f>
        <v/>
      </c>
      <c r="F67" s="614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14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755">
        <f t="shared" ca="1" si="3"/>
        <v>0</v>
      </c>
      <c r="I67" s="611"/>
    </row>
    <row r="68" spans="1:9" s="152" customFormat="1" ht="20.25" customHeight="1">
      <c r="A68" s="163" t="str">
        <f ca="1">IF(ROWS($1:57)&gt;COUNT(Dong2),"",OFFSET(TH!C$1,SMALL(Dong2,ROWS($1:57)),))</f>
        <v/>
      </c>
      <c r="B68" s="163" t="str">
        <f ca="1">IF(ROWS($1:57)&gt;COUNT(Dong2),"",OFFSET(TH!D$1,SMALL(Dong2,ROWS($1:57)),))</f>
        <v/>
      </c>
      <c r="C68" s="163" t="str">
        <f ca="1">IF(ROWS($1:57)&gt;COUNT(Dong2),"",OFFSET(TH!E$1,SMALL(Dong2,ROWS($1:57)),))</f>
        <v/>
      </c>
      <c r="D68" s="251" t="str">
        <f ca="1">IF(ROWS($1:57)&gt;COUNT(Dong2),"",OFFSET(TH!F$1,SMALL(Dong2,ROWS($1:57)),))</f>
        <v/>
      </c>
      <c r="E68" s="163" t="str">
        <f ca="1">IF(ROWS($1:57)&gt;COUNT(Dong2),"",IF(OFFSET(TH!M$1,SMALL(Dong2,ROWS($1:57)),)=$I$6,OFFSET(TH!L$1,SMALL(Dong2,ROWS($1:57)),),OFFSET(TH!M$1,SMALL(Dong2,ROWS($1:57)),)))</f>
        <v/>
      </c>
      <c r="F68" s="614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14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755">
        <f t="shared" ca="1" si="3"/>
        <v>0</v>
      </c>
      <c r="I68" s="611"/>
    </row>
    <row r="69" spans="1:9" s="152" customFormat="1" ht="20.25" customHeight="1">
      <c r="A69" s="163" t="str">
        <f ca="1">IF(ROWS($1:58)&gt;COUNT(Dong2),"",OFFSET(TH!C$1,SMALL(Dong2,ROWS($1:58)),))</f>
        <v/>
      </c>
      <c r="B69" s="163" t="str">
        <f ca="1">IF(ROWS($1:58)&gt;COUNT(Dong2),"",OFFSET(TH!D$1,SMALL(Dong2,ROWS($1:58)),))</f>
        <v/>
      </c>
      <c r="C69" s="163" t="str">
        <f ca="1">IF(ROWS($1:58)&gt;COUNT(Dong2),"",OFFSET(TH!E$1,SMALL(Dong2,ROWS($1:58)),))</f>
        <v/>
      </c>
      <c r="D69" s="251" t="str">
        <f ca="1">IF(ROWS($1:58)&gt;COUNT(Dong2),"",OFFSET(TH!F$1,SMALL(Dong2,ROWS($1:58)),))</f>
        <v/>
      </c>
      <c r="E69" s="163" t="str">
        <f ca="1">IF(ROWS($1:58)&gt;COUNT(Dong2),"",IF(OFFSET(TH!M$1,SMALL(Dong2,ROWS($1:58)),)=$I$6,OFFSET(TH!L$1,SMALL(Dong2,ROWS($1:58)),),OFFSET(TH!M$1,SMALL(Dong2,ROWS($1:58)),)))</f>
        <v/>
      </c>
      <c r="F69" s="614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14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755">
        <f t="shared" ca="1" si="3"/>
        <v>0</v>
      </c>
      <c r="I69" s="611"/>
    </row>
    <row r="70" spans="1:9" s="152" customFormat="1" ht="20.25" customHeight="1">
      <c r="A70" s="163" t="str">
        <f ca="1">IF(ROWS($1:59)&gt;COUNT(Dong2),"",OFFSET(TH!C$1,SMALL(Dong2,ROWS($1:59)),))</f>
        <v/>
      </c>
      <c r="B70" s="163" t="str">
        <f ca="1">IF(ROWS($1:59)&gt;COUNT(Dong2),"",OFFSET(TH!D$1,SMALL(Dong2,ROWS($1:59)),))</f>
        <v/>
      </c>
      <c r="C70" s="163" t="str">
        <f ca="1">IF(ROWS($1:59)&gt;COUNT(Dong2),"",OFFSET(TH!E$1,SMALL(Dong2,ROWS($1:59)),))</f>
        <v/>
      </c>
      <c r="D70" s="251" t="str">
        <f ca="1">IF(ROWS($1:59)&gt;COUNT(Dong2),"",OFFSET(TH!F$1,SMALL(Dong2,ROWS($1:59)),))</f>
        <v/>
      </c>
      <c r="E70" s="163" t="str">
        <f ca="1">IF(ROWS($1:59)&gt;COUNT(Dong2),"",IF(OFFSET(TH!M$1,SMALL(Dong2,ROWS($1:59)),)=$I$6,OFFSET(TH!L$1,SMALL(Dong2,ROWS($1:59)),),OFFSET(TH!M$1,SMALL(Dong2,ROWS($1:59)),)))</f>
        <v/>
      </c>
      <c r="F70" s="614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14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755">
        <f t="shared" ca="1" si="3"/>
        <v>0</v>
      </c>
      <c r="I70" s="611"/>
    </row>
    <row r="71" spans="1:9" s="152" customFormat="1" ht="20.25" customHeight="1">
      <c r="A71" s="163" t="str">
        <f ca="1">IF(ROWS($1:60)&gt;COUNT(Dong2),"",OFFSET(TH!C$1,SMALL(Dong2,ROWS($1:60)),))</f>
        <v/>
      </c>
      <c r="B71" s="163" t="str">
        <f ca="1">IF(ROWS($1:60)&gt;COUNT(Dong2),"",OFFSET(TH!D$1,SMALL(Dong2,ROWS($1:60)),))</f>
        <v/>
      </c>
      <c r="C71" s="163" t="str">
        <f ca="1">IF(ROWS($1:60)&gt;COUNT(Dong2),"",OFFSET(TH!E$1,SMALL(Dong2,ROWS($1:60)),))</f>
        <v/>
      </c>
      <c r="D71" s="251" t="str">
        <f ca="1">IF(ROWS($1:60)&gt;COUNT(Dong2),"",OFFSET(TH!F$1,SMALL(Dong2,ROWS($1:60)),))</f>
        <v/>
      </c>
      <c r="E71" s="163" t="str">
        <f ca="1">IF(ROWS($1:60)&gt;COUNT(Dong2),"",IF(OFFSET(TH!M$1,SMALL(Dong2,ROWS($1:60)),)=$I$6,OFFSET(TH!L$1,SMALL(Dong2,ROWS($1:60)),),OFFSET(TH!M$1,SMALL(Dong2,ROWS($1:60)),)))</f>
        <v/>
      </c>
      <c r="F71" s="614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14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755">
        <f t="shared" ca="1" si="3"/>
        <v>0</v>
      </c>
      <c r="I71" s="611"/>
    </row>
    <row r="72" spans="1:9" s="152" customFormat="1" ht="20.25" customHeight="1">
      <c r="A72" s="163" t="str">
        <f ca="1">IF(ROWS($1:61)&gt;COUNT(Dong2),"",OFFSET(TH!C$1,SMALL(Dong2,ROWS($1:61)),))</f>
        <v/>
      </c>
      <c r="B72" s="163" t="str">
        <f ca="1">IF(ROWS($1:61)&gt;COUNT(Dong2),"",OFFSET(TH!D$1,SMALL(Dong2,ROWS($1:61)),))</f>
        <v/>
      </c>
      <c r="C72" s="163" t="str">
        <f ca="1">IF(ROWS($1:61)&gt;COUNT(Dong2),"",OFFSET(TH!E$1,SMALL(Dong2,ROWS($1:61)),))</f>
        <v/>
      </c>
      <c r="D72" s="251" t="str">
        <f ca="1">IF(ROWS($1:61)&gt;COUNT(Dong2),"",OFFSET(TH!F$1,SMALL(Dong2,ROWS($1:61)),))</f>
        <v/>
      </c>
      <c r="E72" s="163" t="str">
        <f ca="1">IF(ROWS($1:61)&gt;COUNT(Dong2),"",IF(OFFSET(TH!M$1,SMALL(Dong2,ROWS($1:61)),)=$I$6,OFFSET(TH!L$1,SMALL(Dong2,ROWS($1:61)),),OFFSET(TH!M$1,SMALL(Dong2,ROWS($1:61)),)))</f>
        <v/>
      </c>
      <c r="F72" s="614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14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755">
        <f t="shared" ca="1" si="3"/>
        <v>0</v>
      </c>
      <c r="I72" s="611"/>
    </row>
    <row r="73" spans="1:9" s="152" customFormat="1" ht="20.25" customHeight="1">
      <c r="A73" s="163" t="str">
        <f ca="1">IF(ROWS($1:62)&gt;COUNT(Dong2),"",OFFSET(TH!C$1,SMALL(Dong2,ROWS($1:62)),))</f>
        <v/>
      </c>
      <c r="B73" s="163" t="str">
        <f ca="1">IF(ROWS($1:62)&gt;COUNT(Dong2),"",OFFSET(TH!D$1,SMALL(Dong2,ROWS($1:62)),))</f>
        <v/>
      </c>
      <c r="C73" s="163" t="str">
        <f ca="1">IF(ROWS($1:62)&gt;COUNT(Dong2),"",OFFSET(TH!E$1,SMALL(Dong2,ROWS($1:62)),))</f>
        <v/>
      </c>
      <c r="D73" s="251" t="str">
        <f ca="1">IF(ROWS($1:62)&gt;COUNT(Dong2),"",OFFSET(TH!F$1,SMALL(Dong2,ROWS($1:62)),))</f>
        <v/>
      </c>
      <c r="E73" s="163" t="str">
        <f ca="1">IF(ROWS($1:62)&gt;COUNT(Dong2),"",IF(OFFSET(TH!M$1,SMALL(Dong2,ROWS($1:62)),)=$I$6,OFFSET(TH!L$1,SMALL(Dong2,ROWS($1:62)),),OFFSET(TH!M$1,SMALL(Dong2,ROWS($1:62)),)))</f>
        <v/>
      </c>
      <c r="F73" s="614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14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755">
        <f t="shared" ca="1" si="3"/>
        <v>0</v>
      </c>
      <c r="I73" s="611"/>
    </row>
    <row r="74" spans="1:9" s="152" customFormat="1" ht="20.25" customHeight="1">
      <c r="A74" s="163" t="str">
        <f ca="1">IF(ROWS($1:63)&gt;COUNT(Dong2),"",OFFSET(TH!C$1,SMALL(Dong2,ROWS($1:63)),))</f>
        <v/>
      </c>
      <c r="B74" s="163" t="str">
        <f ca="1">IF(ROWS($1:63)&gt;COUNT(Dong2),"",OFFSET(TH!D$1,SMALL(Dong2,ROWS($1:63)),))</f>
        <v/>
      </c>
      <c r="C74" s="163" t="str">
        <f ca="1">IF(ROWS($1:63)&gt;COUNT(Dong2),"",OFFSET(TH!E$1,SMALL(Dong2,ROWS($1:63)),))</f>
        <v/>
      </c>
      <c r="D74" s="251" t="str">
        <f ca="1">IF(ROWS($1:63)&gt;COUNT(Dong2),"",OFFSET(TH!F$1,SMALL(Dong2,ROWS($1:63)),))</f>
        <v/>
      </c>
      <c r="E74" s="163" t="str">
        <f ca="1">IF(ROWS($1:63)&gt;COUNT(Dong2),"",IF(OFFSET(TH!M$1,SMALL(Dong2,ROWS($1:63)),)=$I$6,OFFSET(TH!L$1,SMALL(Dong2,ROWS($1:63)),),OFFSET(TH!M$1,SMALL(Dong2,ROWS($1:63)),)))</f>
        <v/>
      </c>
      <c r="F74" s="614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14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755">
        <f t="shared" ca="1" si="3"/>
        <v>0</v>
      </c>
      <c r="I74" s="611"/>
    </row>
    <row r="75" spans="1:9" s="152" customFormat="1" ht="20.25" customHeight="1">
      <c r="A75" s="163" t="str">
        <f ca="1">IF(ROWS($1:64)&gt;COUNT(Dong2),"",OFFSET(TH!C$1,SMALL(Dong2,ROWS($1:64)),))</f>
        <v/>
      </c>
      <c r="B75" s="163" t="str">
        <f ca="1">IF(ROWS($1:64)&gt;COUNT(Dong2),"",OFFSET(TH!D$1,SMALL(Dong2,ROWS($1:64)),))</f>
        <v/>
      </c>
      <c r="C75" s="163" t="str">
        <f ca="1">IF(ROWS($1:64)&gt;COUNT(Dong2),"",OFFSET(TH!E$1,SMALL(Dong2,ROWS($1:64)),))</f>
        <v/>
      </c>
      <c r="D75" s="251" t="str">
        <f ca="1">IF(ROWS($1:64)&gt;COUNT(Dong2),"",OFFSET(TH!F$1,SMALL(Dong2,ROWS($1:64)),))</f>
        <v/>
      </c>
      <c r="E75" s="163" t="str">
        <f ca="1">IF(ROWS($1:64)&gt;COUNT(Dong2),"",IF(OFFSET(TH!M$1,SMALL(Dong2,ROWS($1:64)),)=$I$6,OFFSET(TH!L$1,SMALL(Dong2,ROWS($1:64)),),OFFSET(TH!M$1,SMALL(Dong2,ROWS($1:64)),)))</f>
        <v/>
      </c>
      <c r="F75" s="614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14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755">
        <f t="shared" ca="1" si="3"/>
        <v>0</v>
      </c>
      <c r="I75" s="611"/>
    </row>
    <row r="76" spans="1:9" s="152" customFormat="1" ht="20.25" customHeight="1">
      <c r="A76" s="163" t="str">
        <f ca="1">IF(ROWS($1:65)&gt;COUNT(Dong2),"",OFFSET(TH!C$1,SMALL(Dong2,ROWS($1:65)),))</f>
        <v/>
      </c>
      <c r="B76" s="163" t="str">
        <f ca="1">IF(ROWS($1:65)&gt;COUNT(Dong2),"",OFFSET(TH!D$1,SMALL(Dong2,ROWS($1:65)),))</f>
        <v/>
      </c>
      <c r="C76" s="163" t="str">
        <f ca="1">IF(ROWS($1:65)&gt;COUNT(Dong2),"",OFFSET(TH!E$1,SMALL(Dong2,ROWS($1:65)),))</f>
        <v/>
      </c>
      <c r="D76" s="251" t="str">
        <f ca="1">IF(ROWS($1:65)&gt;COUNT(Dong2),"",OFFSET(TH!F$1,SMALL(Dong2,ROWS($1:65)),))</f>
        <v/>
      </c>
      <c r="E76" s="163" t="str">
        <f ca="1">IF(ROWS($1:65)&gt;COUNT(Dong2),"",IF(OFFSET(TH!M$1,SMALL(Dong2,ROWS($1:65)),)=$I$6,OFFSET(TH!L$1,SMALL(Dong2,ROWS($1:65)),),OFFSET(TH!M$1,SMALL(Dong2,ROWS($1:65)),)))</f>
        <v/>
      </c>
      <c r="F76" s="614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14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755">
        <f t="shared" ca="1" si="3"/>
        <v>0</v>
      </c>
      <c r="I76" s="611"/>
    </row>
    <row r="77" spans="1:9" s="152" customFormat="1" ht="20.25" customHeight="1">
      <c r="A77" s="163" t="str">
        <f ca="1">IF(ROWS($1:66)&gt;COUNT(Dong2),"",OFFSET(TH!C$1,SMALL(Dong2,ROWS($1:66)),))</f>
        <v/>
      </c>
      <c r="B77" s="163" t="str">
        <f ca="1">IF(ROWS($1:66)&gt;COUNT(Dong2),"",OFFSET(TH!D$1,SMALL(Dong2,ROWS($1:66)),))</f>
        <v/>
      </c>
      <c r="C77" s="163" t="str">
        <f ca="1">IF(ROWS($1:66)&gt;COUNT(Dong2),"",OFFSET(TH!E$1,SMALL(Dong2,ROWS($1:66)),))</f>
        <v/>
      </c>
      <c r="D77" s="251" t="str">
        <f ca="1">IF(ROWS($1:66)&gt;COUNT(Dong2),"",OFFSET(TH!F$1,SMALL(Dong2,ROWS($1:66)),))</f>
        <v/>
      </c>
      <c r="E77" s="163" t="str">
        <f ca="1">IF(ROWS($1:66)&gt;COUNT(Dong2),"",IF(OFFSET(TH!M$1,SMALL(Dong2,ROWS($1:66)),)=$I$6,OFFSET(TH!L$1,SMALL(Dong2,ROWS($1:66)),),OFFSET(TH!M$1,SMALL(Dong2,ROWS($1:66)),)))</f>
        <v/>
      </c>
      <c r="F77" s="614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14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755">
        <f t="shared" ca="1" si="3"/>
        <v>0</v>
      </c>
      <c r="I77" s="611"/>
    </row>
    <row r="78" spans="1:9" s="152" customFormat="1" ht="20.25" customHeight="1">
      <c r="A78" s="163" t="str">
        <f ca="1">IF(ROWS($1:67)&gt;COUNT(Dong2),"",OFFSET(TH!C$1,SMALL(Dong2,ROWS($1:67)),))</f>
        <v/>
      </c>
      <c r="B78" s="163" t="str">
        <f ca="1">IF(ROWS($1:67)&gt;COUNT(Dong2),"",OFFSET(TH!D$1,SMALL(Dong2,ROWS($1:67)),))</f>
        <v/>
      </c>
      <c r="C78" s="163" t="str">
        <f ca="1">IF(ROWS($1:67)&gt;COUNT(Dong2),"",OFFSET(TH!E$1,SMALL(Dong2,ROWS($1:67)),))</f>
        <v/>
      </c>
      <c r="D78" s="251" t="str">
        <f ca="1">IF(ROWS($1:67)&gt;COUNT(Dong2),"",OFFSET(TH!F$1,SMALL(Dong2,ROWS($1:67)),))</f>
        <v/>
      </c>
      <c r="E78" s="163" t="str">
        <f ca="1">IF(ROWS($1:67)&gt;COUNT(Dong2),"",IF(OFFSET(TH!M$1,SMALL(Dong2,ROWS($1:67)),)=$I$6,OFFSET(TH!L$1,SMALL(Dong2,ROWS($1:67)),),OFFSET(TH!M$1,SMALL(Dong2,ROWS($1:67)),)))</f>
        <v/>
      </c>
      <c r="F78" s="614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14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755">
        <f t="shared" ref="H78:H91" ca="1" si="4">IF(A78&lt;&gt;"",H77+F78-G78,0)</f>
        <v>0</v>
      </c>
      <c r="I78" s="611"/>
    </row>
    <row r="79" spans="1:9" s="152" customFormat="1" ht="20.25" customHeight="1">
      <c r="A79" s="163" t="str">
        <f ca="1">IF(ROWS($1:68)&gt;COUNT(Dong2),"",OFFSET(TH!C$1,SMALL(Dong2,ROWS($1:68)),))</f>
        <v/>
      </c>
      <c r="B79" s="163" t="str">
        <f ca="1">IF(ROWS($1:68)&gt;COUNT(Dong2),"",OFFSET(TH!D$1,SMALL(Dong2,ROWS($1:68)),))</f>
        <v/>
      </c>
      <c r="C79" s="163" t="str">
        <f ca="1">IF(ROWS($1:68)&gt;COUNT(Dong2),"",OFFSET(TH!E$1,SMALL(Dong2,ROWS($1:68)),))</f>
        <v/>
      </c>
      <c r="D79" s="251" t="str">
        <f ca="1">IF(ROWS($1:68)&gt;COUNT(Dong2),"",OFFSET(TH!F$1,SMALL(Dong2,ROWS($1:68)),))</f>
        <v/>
      </c>
      <c r="E79" s="163" t="str">
        <f ca="1">IF(ROWS($1:68)&gt;COUNT(Dong2),"",IF(OFFSET(TH!M$1,SMALL(Dong2,ROWS($1:68)),)=$I$6,OFFSET(TH!L$1,SMALL(Dong2,ROWS($1:68)),),OFFSET(TH!M$1,SMALL(Dong2,ROWS($1:68)),)))</f>
        <v/>
      </c>
      <c r="F79" s="614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14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755">
        <f t="shared" ca="1" si="4"/>
        <v>0</v>
      </c>
      <c r="I79" s="611"/>
    </row>
    <row r="80" spans="1:9" s="152" customFormat="1" ht="20.25" customHeight="1">
      <c r="A80" s="163" t="str">
        <f ca="1">IF(ROWS($1:69)&gt;COUNT(Dong2),"",OFFSET(TH!C$1,SMALL(Dong2,ROWS($1:69)),))</f>
        <v/>
      </c>
      <c r="B80" s="163" t="str">
        <f ca="1">IF(ROWS($1:69)&gt;COUNT(Dong2),"",OFFSET(TH!D$1,SMALL(Dong2,ROWS($1:69)),))</f>
        <v/>
      </c>
      <c r="C80" s="163" t="str">
        <f ca="1">IF(ROWS($1:69)&gt;COUNT(Dong2),"",OFFSET(TH!E$1,SMALL(Dong2,ROWS($1:69)),))</f>
        <v/>
      </c>
      <c r="D80" s="251" t="str">
        <f ca="1">IF(ROWS($1:69)&gt;COUNT(Dong2),"",OFFSET(TH!F$1,SMALL(Dong2,ROWS($1:69)),))</f>
        <v/>
      </c>
      <c r="E80" s="163" t="str">
        <f ca="1">IF(ROWS($1:69)&gt;COUNT(Dong2),"",IF(OFFSET(TH!M$1,SMALL(Dong2,ROWS($1:69)),)=$I$6,OFFSET(TH!L$1,SMALL(Dong2,ROWS($1:69)),),OFFSET(TH!M$1,SMALL(Dong2,ROWS($1:69)),)))</f>
        <v/>
      </c>
      <c r="F80" s="614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14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755">
        <f t="shared" ca="1" si="4"/>
        <v>0</v>
      </c>
      <c r="I80" s="611"/>
    </row>
    <row r="81" spans="1:20" s="152" customFormat="1" ht="20.25" customHeight="1">
      <c r="A81" s="163" t="str">
        <f ca="1">IF(ROWS($1:70)&gt;COUNT(Dong2),"",OFFSET(TH!C$1,SMALL(Dong2,ROWS($1:70)),))</f>
        <v/>
      </c>
      <c r="B81" s="163" t="str">
        <f ca="1">IF(ROWS($1:70)&gt;COUNT(Dong2),"",OFFSET(TH!D$1,SMALL(Dong2,ROWS($1:70)),))</f>
        <v/>
      </c>
      <c r="C81" s="163" t="str">
        <f ca="1">IF(ROWS($1:70)&gt;COUNT(Dong2),"",OFFSET(TH!E$1,SMALL(Dong2,ROWS($1:70)),))</f>
        <v/>
      </c>
      <c r="D81" s="251" t="str">
        <f ca="1">IF(ROWS($1:70)&gt;COUNT(Dong2),"",OFFSET(TH!F$1,SMALL(Dong2,ROWS($1:70)),))</f>
        <v/>
      </c>
      <c r="E81" s="163" t="str">
        <f ca="1">IF(ROWS($1:70)&gt;COUNT(Dong2),"",IF(OFFSET(TH!M$1,SMALL(Dong2,ROWS($1:70)),)=$I$6,OFFSET(TH!L$1,SMALL(Dong2,ROWS($1:70)),),OFFSET(TH!M$1,SMALL(Dong2,ROWS($1:70)),)))</f>
        <v/>
      </c>
      <c r="F81" s="614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14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755">
        <f t="shared" ca="1" si="4"/>
        <v>0</v>
      </c>
      <c r="I81" s="611"/>
    </row>
    <row r="82" spans="1:20" s="152" customFormat="1" ht="20.25" customHeight="1">
      <c r="A82" s="163" t="str">
        <f ca="1">IF(ROWS($1:71)&gt;COUNT(Dong2),"",OFFSET(TH!C$1,SMALL(Dong2,ROWS($1:71)),))</f>
        <v/>
      </c>
      <c r="B82" s="163" t="str">
        <f ca="1">IF(ROWS($1:71)&gt;COUNT(Dong2),"",OFFSET(TH!D$1,SMALL(Dong2,ROWS($1:71)),))</f>
        <v/>
      </c>
      <c r="C82" s="163" t="str">
        <f ca="1">IF(ROWS($1:71)&gt;COUNT(Dong2),"",OFFSET(TH!E$1,SMALL(Dong2,ROWS($1:71)),))</f>
        <v/>
      </c>
      <c r="D82" s="251" t="str">
        <f ca="1">IF(ROWS($1:71)&gt;COUNT(Dong2),"",OFFSET(TH!F$1,SMALL(Dong2,ROWS($1:71)),))</f>
        <v/>
      </c>
      <c r="E82" s="163" t="str">
        <f ca="1">IF(ROWS($1:71)&gt;COUNT(Dong2),"",IF(OFFSET(TH!M$1,SMALL(Dong2,ROWS($1:71)),)=$I$6,OFFSET(TH!L$1,SMALL(Dong2,ROWS($1:71)),),OFFSET(TH!M$1,SMALL(Dong2,ROWS($1:71)),)))</f>
        <v/>
      </c>
      <c r="F82" s="614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14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755">
        <f t="shared" ca="1" si="4"/>
        <v>0</v>
      </c>
      <c r="I82" s="611"/>
    </row>
    <row r="83" spans="1:20" s="152" customFormat="1" ht="20.25" customHeight="1">
      <c r="A83" s="163" t="str">
        <f ca="1">IF(ROWS($1:72)&gt;COUNT(Dong2),"",OFFSET(TH!C$1,SMALL(Dong2,ROWS($1:72)),))</f>
        <v/>
      </c>
      <c r="B83" s="163" t="str">
        <f ca="1">IF(ROWS($1:72)&gt;COUNT(Dong2),"",OFFSET(TH!D$1,SMALL(Dong2,ROWS($1:72)),))</f>
        <v/>
      </c>
      <c r="C83" s="163" t="str">
        <f ca="1">IF(ROWS($1:72)&gt;COUNT(Dong2),"",OFFSET(TH!E$1,SMALL(Dong2,ROWS($1:72)),))</f>
        <v/>
      </c>
      <c r="D83" s="251" t="str">
        <f ca="1">IF(ROWS($1:72)&gt;COUNT(Dong2),"",OFFSET(TH!F$1,SMALL(Dong2,ROWS($1:72)),))</f>
        <v/>
      </c>
      <c r="E83" s="163" t="str">
        <f ca="1">IF(ROWS($1:72)&gt;COUNT(Dong2),"",IF(OFFSET(TH!M$1,SMALL(Dong2,ROWS($1:72)),)=$I$6,OFFSET(TH!L$1,SMALL(Dong2,ROWS($1:72)),),OFFSET(TH!M$1,SMALL(Dong2,ROWS($1:72)),)))</f>
        <v/>
      </c>
      <c r="F83" s="614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14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755">
        <f t="shared" ca="1" si="4"/>
        <v>0</v>
      </c>
      <c r="I83" s="611"/>
    </row>
    <row r="84" spans="1:20" s="152" customFormat="1" ht="20.25" customHeight="1">
      <c r="A84" s="163" t="str">
        <f ca="1">IF(ROWS($1:73)&gt;COUNT(Dong2),"",OFFSET(TH!C$1,SMALL(Dong2,ROWS($1:73)),))</f>
        <v/>
      </c>
      <c r="B84" s="163" t="str">
        <f ca="1">IF(ROWS($1:73)&gt;COUNT(Dong2),"",OFFSET(TH!D$1,SMALL(Dong2,ROWS($1:73)),))</f>
        <v/>
      </c>
      <c r="C84" s="163" t="str">
        <f ca="1">IF(ROWS($1:73)&gt;COUNT(Dong2),"",OFFSET(TH!E$1,SMALL(Dong2,ROWS($1:73)),))</f>
        <v/>
      </c>
      <c r="D84" s="251" t="str">
        <f ca="1">IF(ROWS($1:73)&gt;COUNT(Dong2),"",OFFSET(TH!F$1,SMALL(Dong2,ROWS($1:73)),))</f>
        <v/>
      </c>
      <c r="E84" s="163" t="str">
        <f ca="1">IF(ROWS($1:73)&gt;COUNT(Dong2),"",IF(OFFSET(TH!M$1,SMALL(Dong2,ROWS($1:73)),)=$I$6,OFFSET(TH!L$1,SMALL(Dong2,ROWS($1:73)),),OFFSET(TH!M$1,SMALL(Dong2,ROWS($1:73)),)))</f>
        <v/>
      </c>
      <c r="F84" s="614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14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755">
        <f t="shared" ca="1" si="4"/>
        <v>0</v>
      </c>
      <c r="I84" s="611"/>
    </row>
    <row r="85" spans="1:20" s="152" customFormat="1" ht="20.25" customHeight="1">
      <c r="A85" s="163" t="str">
        <f ca="1">IF(ROWS($1:74)&gt;COUNT(Dong2),"",OFFSET(TH!C$1,SMALL(Dong2,ROWS($1:74)),))</f>
        <v/>
      </c>
      <c r="B85" s="163" t="str">
        <f ca="1">IF(ROWS($1:74)&gt;COUNT(Dong2),"",OFFSET(TH!D$1,SMALL(Dong2,ROWS($1:74)),))</f>
        <v/>
      </c>
      <c r="C85" s="163" t="str">
        <f ca="1">IF(ROWS($1:74)&gt;COUNT(Dong2),"",OFFSET(TH!E$1,SMALL(Dong2,ROWS($1:74)),))</f>
        <v/>
      </c>
      <c r="D85" s="251" t="str">
        <f ca="1">IF(ROWS($1:74)&gt;COUNT(Dong2),"",OFFSET(TH!F$1,SMALL(Dong2,ROWS($1:74)),))</f>
        <v/>
      </c>
      <c r="E85" s="163" t="str">
        <f ca="1">IF(ROWS($1:74)&gt;COUNT(Dong2),"",IF(OFFSET(TH!M$1,SMALL(Dong2,ROWS($1:74)),)=$I$6,OFFSET(TH!L$1,SMALL(Dong2,ROWS($1:74)),),OFFSET(TH!M$1,SMALL(Dong2,ROWS($1:74)),)))</f>
        <v/>
      </c>
      <c r="F85" s="614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14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755">
        <f t="shared" ca="1" si="4"/>
        <v>0</v>
      </c>
      <c r="I85" s="611"/>
    </row>
    <row r="86" spans="1:20" s="152" customFormat="1" ht="20.25" customHeight="1">
      <c r="A86" s="163" t="str">
        <f ca="1">IF(ROWS($1:75)&gt;COUNT(Dong2),"",OFFSET(TH!C$1,SMALL(Dong2,ROWS($1:75)),))</f>
        <v/>
      </c>
      <c r="B86" s="163" t="str">
        <f ca="1">IF(ROWS($1:75)&gt;COUNT(Dong2),"",OFFSET(TH!D$1,SMALL(Dong2,ROWS($1:75)),))</f>
        <v/>
      </c>
      <c r="C86" s="163" t="str">
        <f ca="1">IF(ROWS($1:75)&gt;COUNT(Dong2),"",OFFSET(TH!E$1,SMALL(Dong2,ROWS($1:75)),))</f>
        <v/>
      </c>
      <c r="D86" s="251" t="str">
        <f ca="1">IF(ROWS($1:75)&gt;COUNT(Dong2),"",OFFSET(TH!F$1,SMALL(Dong2,ROWS($1:75)),))</f>
        <v/>
      </c>
      <c r="E86" s="163" t="str">
        <f ca="1">IF(ROWS($1:75)&gt;COUNT(Dong2),"",IF(OFFSET(TH!M$1,SMALL(Dong2,ROWS($1:75)),)=$I$6,OFFSET(TH!L$1,SMALL(Dong2,ROWS($1:75)),),OFFSET(TH!M$1,SMALL(Dong2,ROWS($1:75)),)))</f>
        <v/>
      </c>
      <c r="F86" s="614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14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755">
        <f t="shared" ca="1" si="4"/>
        <v>0</v>
      </c>
      <c r="I86" s="611"/>
    </row>
    <row r="87" spans="1:20" s="152" customFormat="1" ht="20.25" customHeight="1">
      <c r="A87" s="163" t="str">
        <f ca="1">IF(ROWS($1:76)&gt;COUNT(Dong2),"",OFFSET(TH!C$1,SMALL(Dong2,ROWS($1:76)),))</f>
        <v/>
      </c>
      <c r="B87" s="163" t="str">
        <f ca="1">IF(ROWS($1:76)&gt;COUNT(Dong2),"",OFFSET(TH!D$1,SMALL(Dong2,ROWS($1:76)),))</f>
        <v/>
      </c>
      <c r="C87" s="163" t="str">
        <f ca="1">IF(ROWS($1:76)&gt;COUNT(Dong2),"",OFFSET(TH!E$1,SMALL(Dong2,ROWS($1:76)),))</f>
        <v/>
      </c>
      <c r="D87" s="251" t="str">
        <f ca="1">IF(ROWS($1:76)&gt;COUNT(Dong2),"",OFFSET(TH!F$1,SMALL(Dong2,ROWS($1:76)),))</f>
        <v/>
      </c>
      <c r="E87" s="163" t="str">
        <f ca="1">IF(ROWS($1:76)&gt;COUNT(Dong2),"",IF(OFFSET(TH!M$1,SMALL(Dong2,ROWS($1:76)),)=$I$6,OFFSET(TH!L$1,SMALL(Dong2,ROWS($1:76)),),OFFSET(TH!M$1,SMALL(Dong2,ROWS($1:76)),)))</f>
        <v/>
      </c>
      <c r="F87" s="614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14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755">
        <f t="shared" ca="1" si="4"/>
        <v>0</v>
      </c>
      <c r="I87" s="611"/>
    </row>
    <row r="88" spans="1:20" s="152" customFormat="1" ht="20.25" customHeight="1">
      <c r="A88" s="163" t="str">
        <f ca="1">IF(ROWS($1:77)&gt;COUNT(Dong2),"",OFFSET(TH!C$1,SMALL(Dong2,ROWS($1:77)),))</f>
        <v/>
      </c>
      <c r="B88" s="163" t="str">
        <f ca="1">IF(ROWS($1:77)&gt;COUNT(Dong2),"",OFFSET(TH!D$1,SMALL(Dong2,ROWS($1:77)),))</f>
        <v/>
      </c>
      <c r="C88" s="163" t="str">
        <f ca="1">IF(ROWS($1:77)&gt;COUNT(Dong2),"",OFFSET(TH!E$1,SMALL(Dong2,ROWS($1:77)),))</f>
        <v/>
      </c>
      <c r="D88" s="251" t="str">
        <f ca="1">IF(ROWS($1:77)&gt;COUNT(Dong2),"",OFFSET(TH!F$1,SMALL(Dong2,ROWS($1:77)),))</f>
        <v/>
      </c>
      <c r="E88" s="163" t="str">
        <f ca="1">IF(ROWS($1:77)&gt;COUNT(Dong2),"",IF(OFFSET(TH!M$1,SMALL(Dong2,ROWS($1:77)),)=$I$6,OFFSET(TH!L$1,SMALL(Dong2,ROWS($1:77)),),OFFSET(TH!M$1,SMALL(Dong2,ROWS($1:77)),)))</f>
        <v/>
      </c>
      <c r="F88" s="614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14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755">
        <f t="shared" ca="1" si="4"/>
        <v>0</v>
      </c>
      <c r="I88" s="611"/>
    </row>
    <row r="89" spans="1:20" s="152" customFormat="1" ht="20.25" customHeight="1">
      <c r="A89" s="163" t="str">
        <f ca="1">IF(ROWS($1:78)&gt;COUNT(Dong2),"",OFFSET(TH!C$1,SMALL(Dong2,ROWS($1:78)),))</f>
        <v/>
      </c>
      <c r="B89" s="163" t="str">
        <f ca="1">IF(ROWS($1:78)&gt;COUNT(Dong2),"",OFFSET(TH!D$1,SMALL(Dong2,ROWS($1:78)),))</f>
        <v/>
      </c>
      <c r="C89" s="163" t="str">
        <f ca="1">IF(ROWS($1:78)&gt;COUNT(Dong2),"",OFFSET(TH!E$1,SMALL(Dong2,ROWS($1:78)),))</f>
        <v/>
      </c>
      <c r="D89" s="251" t="str">
        <f ca="1">IF(ROWS($1:78)&gt;COUNT(Dong2),"",OFFSET(TH!F$1,SMALL(Dong2,ROWS($1:78)),))</f>
        <v/>
      </c>
      <c r="E89" s="163" t="str">
        <f ca="1">IF(ROWS($1:78)&gt;COUNT(Dong2),"",IF(OFFSET(TH!M$1,SMALL(Dong2,ROWS($1:78)),)=$I$6,OFFSET(TH!L$1,SMALL(Dong2,ROWS($1:78)),),OFFSET(TH!M$1,SMALL(Dong2,ROWS($1:78)),)))</f>
        <v/>
      </c>
      <c r="F89" s="614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14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755">
        <f t="shared" ca="1" si="4"/>
        <v>0</v>
      </c>
      <c r="I89" s="611"/>
    </row>
    <row r="90" spans="1:20" s="152" customFormat="1" ht="20.25" customHeight="1">
      <c r="A90" s="163" t="str">
        <f ca="1">IF(ROWS($1:79)&gt;COUNT(Dong2),"",OFFSET(TH!C$1,SMALL(Dong2,ROWS($1:79)),))</f>
        <v/>
      </c>
      <c r="B90" s="163" t="str">
        <f ca="1">IF(ROWS($1:79)&gt;COUNT(Dong2),"",OFFSET(TH!D$1,SMALL(Dong2,ROWS($1:79)),))</f>
        <v/>
      </c>
      <c r="C90" s="163" t="str">
        <f ca="1">IF(ROWS($1:79)&gt;COUNT(Dong2),"",OFFSET(TH!E$1,SMALL(Dong2,ROWS($1:79)),))</f>
        <v/>
      </c>
      <c r="D90" s="251" t="str">
        <f ca="1">IF(ROWS($1:79)&gt;COUNT(Dong2),"",OFFSET(TH!F$1,SMALL(Dong2,ROWS($1:79)),))</f>
        <v/>
      </c>
      <c r="E90" s="163" t="str">
        <f ca="1">IF(ROWS($1:79)&gt;COUNT(Dong2),"",IF(OFFSET(TH!M$1,SMALL(Dong2,ROWS($1:79)),)=$I$6,OFFSET(TH!L$1,SMALL(Dong2,ROWS($1:79)),),OFFSET(TH!M$1,SMALL(Dong2,ROWS($1:79)),)))</f>
        <v/>
      </c>
      <c r="F90" s="614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14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755">
        <f t="shared" ca="1" si="4"/>
        <v>0</v>
      </c>
      <c r="I90" s="611"/>
    </row>
    <row r="91" spans="1:20" s="152" customFormat="1" ht="20.25" customHeight="1">
      <c r="A91" s="163" t="str">
        <f ca="1">IF(ROWS($1:80)&gt;COUNT(Dong2),"",OFFSET(TH!C$1,SMALL(Dong2,ROWS($1:80)),))</f>
        <v/>
      </c>
      <c r="B91" s="163" t="str">
        <f ca="1">IF(ROWS($1:80)&gt;COUNT(Dong2),"",OFFSET(TH!D$1,SMALL(Dong2,ROWS($1:80)),))</f>
        <v/>
      </c>
      <c r="C91" s="163" t="str">
        <f ca="1">IF(ROWS($1:80)&gt;COUNT(Dong2),"",OFFSET(TH!E$1,SMALL(Dong2,ROWS($1:80)),))</f>
        <v/>
      </c>
      <c r="D91" s="251" t="str">
        <f ca="1">IF(ROWS($1:80)&gt;COUNT(Dong2),"",OFFSET(TH!F$1,SMALL(Dong2,ROWS($1:80)),))</f>
        <v/>
      </c>
      <c r="E91" s="163" t="str">
        <f ca="1">IF(ROWS($1:80)&gt;COUNT(Dong2),"",IF(OFFSET(TH!M$1,SMALL(Dong2,ROWS($1:80)),)=$I$6,OFFSET(TH!L$1,SMALL(Dong2,ROWS($1:80)),),OFFSET(TH!M$1,SMALL(Dong2,ROWS($1:80)),)))</f>
        <v/>
      </c>
      <c r="F91" s="614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14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755">
        <f t="shared" ca="1" si="4"/>
        <v>0</v>
      </c>
      <c r="I91" s="611"/>
    </row>
    <row r="92" spans="1:20" s="152" customFormat="1" ht="20.25" customHeight="1">
      <c r="A92" s="163" t="str">
        <f ca="1">IF(ROWS($1:81)&gt;COUNT(Dong2),"",OFFSET(TH!C$1,SMALL(Dong2,ROWS($1:81)),))</f>
        <v/>
      </c>
      <c r="B92" s="163" t="str">
        <f ca="1">IF(ROWS($1:81)&gt;COUNT(Dong2),"",OFFSET(TH!D$1,SMALL(Dong2,ROWS($1:81)),))</f>
        <v/>
      </c>
      <c r="C92" s="163" t="str">
        <f ca="1">IF(ROWS($1:81)&gt;COUNT(Dong2),"",OFFSET(TH!E$1,SMALL(Dong2,ROWS($1:81)),))</f>
        <v/>
      </c>
      <c r="D92" s="251" t="str">
        <f ca="1">IF(ROWS($1:81)&gt;COUNT(Dong2),"",OFFSET(TH!F$1,SMALL(Dong2,ROWS($1:81)),))</f>
        <v/>
      </c>
      <c r="E92" s="163" t="str">
        <f ca="1">IF(ROWS($1:81)&gt;COUNT(Dong2),"",IF(OFFSET(TH!M$1,SMALL(Dong2,ROWS($1:81)),)=$I$6,OFFSET(TH!L$1,SMALL(Dong2,ROWS($1:81)),),OFFSET(TH!M$1,SMALL(Dong2,ROWS($1:81)),)))</f>
        <v/>
      </c>
      <c r="F92" s="614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14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755">
        <f t="shared" ref="H92:H93" ca="1" si="5">IF(A92&lt;&gt;"",H91+F92-G92,0)</f>
        <v>0</v>
      </c>
      <c r="I92" s="611"/>
    </row>
    <row r="93" spans="1:20" s="152" customFormat="1" ht="20.25" customHeight="1">
      <c r="A93" s="163" t="str">
        <f ca="1">IF(ROWS($1:82)&gt;COUNT(Dong2),"",OFFSET(TH!C$1,SMALL(Dong2,ROWS($1:82)),))</f>
        <v/>
      </c>
      <c r="B93" s="163" t="str">
        <f ca="1">IF(ROWS($1:82)&gt;COUNT(Dong2),"",OFFSET(TH!D$1,SMALL(Dong2,ROWS($1:82)),))</f>
        <v/>
      </c>
      <c r="C93" s="163" t="str">
        <f ca="1">IF(ROWS($1:82)&gt;COUNT(Dong2),"",OFFSET(TH!E$1,SMALL(Dong2,ROWS($1:82)),))</f>
        <v/>
      </c>
      <c r="D93" s="251" t="str">
        <f ca="1">IF(ROWS($1:82)&gt;COUNT(Dong2),"",OFFSET(TH!F$1,SMALL(Dong2,ROWS($1:82)),))</f>
        <v/>
      </c>
      <c r="E93" s="163" t="str">
        <f ca="1">IF(ROWS($1:82)&gt;COUNT(Dong2),"",IF(OFFSET(TH!M$1,SMALL(Dong2,ROWS($1:82)),)=$I$6,OFFSET(TH!L$1,SMALL(Dong2,ROWS($1:82)),),OFFSET(TH!M$1,SMALL(Dong2,ROWS($1:82)),)))</f>
        <v/>
      </c>
      <c r="F93" s="614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14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55">
        <f t="shared" ca="1" si="5"/>
        <v>0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336889070</v>
      </c>
      <c r="G95" s="613">
        <f ca="1">SUM(G12:G94)</f>
        <v>322515000</v>
      </c>
      <c r="H95" s="613">
        <f ca="1">H11+F95-G95</f>
        <v>35051450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35051450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23/7/ 2013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workbookViewId="0">
      <pane ySplit="3" topLeftCell="A4" activePane="bottomLeft" state="frozen"/>
      <selection pane="bottomLeft" activeCell="B17" sqref="B17:B20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4" t="s">
        <v>456</v>
      </c>
      <c r="B1" s="1014"/>
      <c r="C1" s="1014"/>
      <c r="D1" s="1014"/>
      <c r="E1" s="1014"/>
      <c r="F1" s="1014"/>
      <c r="G1" s="1014"/>
      <c r="H1" s="1014"/>
    </row>
    <row r="2" spans="1:8" s="10" customFormat="1" ht="14.25" customHeight="1">
      <c r="A2" s="1015" t="s">
        <v>35</v>
      </c>
      <c r="B2" s="1017" t="s">
        <v>36</v>
      </c>
      <c r="C2" s="1019" t="s">
        <v>37</v>
      </c>
      <c r="D2" s="1020"/>
      <c r="E2" s="1019" t="s">
        <v>38</v>
      </c>
      <c r="F2" s="1020"/>
      <c r="G2" s="1019" t="s">
        <v>42</v>
      </c>
      <c r="H2" s="1020"/>
    </row>
    <row r="3" spans="1:8" s="10" customFormat="1" ht="14.25" customHeight="1">
      <c r="A3" s="1016"/>
      <c r="B3" s="1018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858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17000000</v>
      </c>
      <c r="G4" s="58">
        <f t="shared" ref="G4:G10" si="0">ROUND(MAX(C4+E4-D4-F4,0),2)</f>
        <v>0</v>
      </c>
      <c r="H4" s="58">
        <f t="shared" ref="H4:H10" si="1">ROUND(MAX(D4+F4-C4-E4,0),2)</f>
        <v>17000000</v>
      </c>
    </row>
    <row r="5" spans="1:8" s="10" customFormat="1" ht="16.5" customHeight="1">
      <c r="A5" s="6">
        <f>IF(B5&lt;&gt;"",ROW()-3,"")</f>
        <v>2</v>
      </c>
      <c r="B5" s="7" t="s">
        <v>854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270385940</v>
      </c>
      <c r="G5" s="58">
        <f t="shared" si="0"/>
        <v>0</v>
      </c>
      <c r="H5" s="58">
        <f t="shared" si="1"/>
        <v>270385940</v>
      </c>
    </row>
    <row r="6" spans="1:8" s="10" customFormat="1" ht="16.5" customHeight="1">
      <c r="A6" s="6">
        <f t="shared" ref="A6:A13" si="2">IF(B6&lt;&gt;"",ROW()-3,"")</f>
        <v>3</v>
      </c>
      <c r="B6" s="7" t="s">
        <v>856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37813270</v>
      </c>
      <c r="G6" s="58">
        <f t="shared" si="0"/>
        <v>0</v>
      </c>
      <c r="H6" s="58">
        <f t="shared" si="1"/>
        <v>37813270</v>
      </c>
    </row>
    <row r="7" spans="1:8" s="10" customFormat="1" ht="16.5" customHeight="1">
      <c r="A7" s="6">
        <f t="shared" si="2"/>
        <v>4</v>
      </c>
      <c r="B7" s="7" t="s">
        <v>455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94953980</v>
      </c>
      <c r="G7" s="58">
        <f t="shared" si="0"/>
        <v>0</v>
      </c>
      <c r="H7" s="58">
        <f t="shared" si="1"/>
        <v>94953980</v>
      </c>
    </row>
    <row r="8" spans="1:8" s="10" customFormat="1" ht="16.5" customHeight="1">
      <c r="A8" s="6">
        <f t="shared" si="2"/>
        <v>5</v>
      </c>
      <c r="B8" s="48" t="s">
        <v>855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69195170</v>
      </c>
      <c r="G8" s="58">
        <f t="shared" si="0"/>
        <v>0</v>
      </c>
      <c r="H8" s="58">
        <f t="shared" si="1"/>
        <v>69195170</v>
      </c>
    </row>
    <row r="9" spans="1:8" s="10" customFormat="1" ht="16.5" customHeight="1">
      <c r="A9" s="6">
        <f t="shared" si="2"/>
        <v>6</v>
      </c>
      <c r="B9" s="7" t="s">
        <v>857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79363570</v>
      </c>
      <c r="G9" s="58">
        <f t="shared" si="0"/>
        <v>0</v>
      </c>
      <c r="H9" s="58">
        <f t="shared" si="1"/>
        <v>79363570</v>
      </c>
    </row>
    <row r="10" spans="1:8" s="10" customFormat="1" ht="16.5" customHeight="1">
      <c r="A10" s="6">
        <f t="shared" si="2"/>
        <v>7</v>
      </c>
      <c r="B10" s="7" t="s">
        <v>864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70624532</v>
      </c>
      <c r="G10" s="58">
        <f t="shared" si="0"/>
        <v>0</v>
      </c>
      <c r="H10" s="58">
        <f t="shared" si="1"/>
        <v>70624532</v>
      </c>
    </row>
    <row r="11" spans="1:8" s="10" customFormat="1" ht="16.5" customHeight="1">
      <c r="A11" s="6">
        <f t="shared" si="2"/>
        <v>8</v>
      </c>
      <c r="B11" s="7" t="s">
        <v>865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20754363</v>
      </c>
      <c r="G11" s="58">
        <f>ROUND(MAX(C11+E11-D11-F11,0),2)</f>
        <v>0</v>
      </c>
      <c r="H11" s="58">
        <f>ROUND(MAX(D11+F11-C11-E11,0),2)</f>
        <v>20754363</v>
      </c>
    </row>
    <row r="12" spans="1:8" s="10" customFormat="1" ht="16.5" customHeight="1">
      <c r="A12" s="6">
        <f t="shared" si="2"/>
        <v>9</v>
      </c>
      <c r="B12" s="7" t="s">
        <v>866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243582416</v>
      </c>
      <c r="G12" s="58">
        <f>ROUND(MAX(C12+E12-D12-F12,0),2)</f>
        <v>0</v>
      </c>
      <c r="H12" s="58">
        <f>ROUND(MAX(D12+F12-C12-E12,0),2)</f>
        <v>243582416</v>
      </c>
    </row>
    <row r="13" spans="1:8" s="10" customFormat="1" ht="16.5" customHeight="1">
      <c r="A13" s="6">
        <f t="shared" si="2"/>
        <v>10</v>
      </c>
      <c r="B13" s="7" t="s">
        <v>867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48265228</v>
      </c>
      <c r="G13" s="58">
        <f>ROUND(MAX(C13+E13-D13-F13,0),2)</f>
        <v>0</v>
      </c>
      <c r="H13" s="58">
        <f>ROUND(MAX(D13+F13-C13-E13,0),2)</f>
        <v>48265228</v>
      </c>
    </row>
    <row r="14" spans="1:8" s="10" customFormat="1" ht="16.5" customHeight="1">
      <c r="A14" s="6">
        <f>IF(B14&lt;&gt;"",ROW()-3,"")</f>
        <v>11</v>
      </c>
      <c r="B14" s="7" t="s">
        <v>868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3068120</v>
      </c>
      <c r="G14" s="58">
        <f>ROUND(MAX(C14+E14-D14-F14,0),2)</f>
        <v>0</v>
      </c>
      <c r="H14" s="58">
        <f>ROUND(MAX(D14+F14-C14-E14,0),2)</f>
        <v>3068120</v>
      </c>
    </row>
    <row r="15" spans="1:8" s="10" customFormat="1" ht="16.5" customHeight="1">
      <c r="A15" s="6">
        <f t="shared" ref="A15:A22" si="3">IF(B15&lt;&gt;"",ROW()-3,"")</f>
        <v>12</v>
      </c>
      <c r="B15" s="7" t="s">
        <v>870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42830183</v>
      </c>
      <c r="G15" s="58">
        <f t="shared" ref="G15:G22" si="4">ROUND(MAX(C15+E15-D15-F15,0),2)</f>
        <v>0</v>
      </c>
      <c r="H15" s="58">
        <f t="shared" ref="H15:H22" si="5">ROUND(MAX(D15+F15-C15-E15,0),2)</f>
        <v>42830183</v>
      </c>
    </row>
    <row r="16" spans="1:8" s="10" customFormat="1" ht="16.5" customHeight="1">
      <c r="A16" s="6">
        <f t="shared" si="3"/>
        <v>13</v>
      </c>
      <c r="B16" s="7" t="s">
        <v>871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76530520</v>
      </c>
      <c r="G16" s="58">
        <f t="shared" si="4"/>
        <v>0</v>
      </c>
      <c r="H16" s="58">
        <f t="shared" si="5"/>
        <v>76530520</v>
      </c>
    </row>
    <row r="17" spans="1:8" s="10" customFormat="1" ht="16.5" customHeight="1">
      <c r="A17" s="6">
        <f t="shared" si="3"/>
        <v>14</v>
      </c>
      <c r="B17" s="7" t="s">
        <v>869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40007693</v>
      </c>
      <c r="G17" s="58">
        <f t="shared" si="4"/>
        <v>0</v>
      </c>
      <c r="H17" s="58">
        <f t="shared" si="5"/>
        <v>40007693</v>
      </c>
    </row>
    <row r="18" spans="1:8" s="10" customFormat="1" ht="16.5" customHeight="1">
      <c r="A18" s="6">
        <f t="shared" si="3"/>
        <v>15</v>
      </c>
      <c r="B18" s="7" t="s">
        <v>872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23385120</v>
      </c>
      <c r="G18" s="58">
        <f t="shared" si="4"/>
        <v>0</v>
      </c>
      <c r="H18" s="58">
        <f t="shared" si="5"/>
        <v>23385120</v>
      </c>
    </row>
    <row r="19" spans="1:8" s="10" customFormat="1" ht="16.5" customHeight="1">
      <c r="A19" s="6" t="str">
        <f t="shared" si="3"/>
        <v/>
      </c>
      <c r="B19" s="7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 t="str">
        <f t="shared" si="3"/>
        <v/>
      </c>
      <c r="B20" s="45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 t="str">
        <f t="shared" si="3"/>
        <v/>
      </c>
      <c r="B21" s="45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 t="str">
        <f t="shared" si="3"/>
        <v/>
      </c>
      <c r="B22" s="20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 t="str">
        <f>IF(B23&lt;&gt;"",ROW()-3,"")</f>
        <v/>
      </c>
      <c r="B23" s="20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 t="str">
        <f>IF(B24&lt;&gt;"",ROW()-3,"")</f>
        <v/>
      </c>
      <c r="B24" s="7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 t="str">
        <f t="shared" ref="A25" si="6">IF(B25&lt;&gt;"",ROW()-3,"")</f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" si="7">ROUND(MAX(C25+E25-D25-F25,0),2)</f>
        <v>0</v>
      </c>
      <c r="H25" s="58">
        <f t="shared" ref="H25" si="8">ROUND(MAX(D25+F25-C25-E25,0),2)</f>
        <v>0</v>
      </c>
    </row>
    <row r="26" spans="1:8" s="10" customFormat="1" ht="16.5" customHeight="1">
      <c r="A26" s="6"/>
      <c r="B26" s="45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1137760105</v>
      </c>
      <c r="G28" s="13">
        <f t="shared" si="11"/>
        <v>0</v>
      </c>
      <c r="H28" s="13">
        <f t="shared" si="11"/>
        <v>1137760105</v>
      </c>
    </row>
    <row r="30" spans="1:8">
      <c r="E30" s="15">
        <f>CDPS!E14</f>
        <v>0</v>
      </c>
      <c r="F30" s="15">
        <f>CDPS!F14</f>
        <v>1137760105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2" t="s">
        <v>47</v>
      </c>
      <c r="I1" s="1022"/>
      <c r="J1" s="1022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3" t="s">
        <v>48</v>
      </c>
      <c r="I2" s="1023"/>
      <c r="J2" s="1023"/>
    </row>
    <row r="3" spans="1:10" s="603" customFormat="1" ht="14.25" customHeight="1">
      <c r="A3" s="760"/>
      <c r="B3" s="758"/>
      <c r="C3" s="758"/>
      <c r="G3" s="17"/>
      <c r="H3" s="1023"/>
      <c r="I3" s="1023"/>
      <c r="J3" s="1023"/>
    </row>
    <row r="4" spans="1:10" s="5" customFormat="1" ht="28.5" customHeight="1">
      <c r="A4" s="1024" t="s">
        <v>26</v>
      </c>
      <c r="B4" s="1024"/>
      <c r="C4" s="1024"/>
      <c r="D4" s="1024"/>
      <c r="E4" s="1024"/>
      <c r="F4" s="1024"/>
      <c r="G4" s="1024"/>
      <c r="H4" s="1024"/>
      <c r="I4" s="1024"/>
      <c r="J4" s="1024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459</v>
      </c>
    </row>
    <row r="7" spans="1:10" s="18" customFormat="1" ht="14.25" customHeight="1">
      <c r="D7" s="20" t="s">
        <v>46</v>
      </c>
      <c r="E7" s="1025" t="s">
        <v>454</v>
      </c>
      <c r="F7" s="1025"/>
      <c r="G7" s="1025"/>
      <c r="H7" s="1025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26"/>
      <c r="D9" s="1026"/>
      <c r="E9" s="1026"/>
      <c r="F9" s="1026"/>
      <c r="G9" s="1026"/>
      <c r="H9" s="1026"/>
      <c r="I9" s="1026"/>
      <c r="J9" s="1026"/>
    </row>
    <row r="10" spans="1:10" s="18" customFormat="1" ht="14.25" customHeight="1">
      <c r="A10" s="992" t="s">
        <v>20</v>
      </c>
      <c r="B10" s="1021" t="s">
        <v>1</v>
      </c>
      <c r="C10" s="1021"/>
      <c r="D10" s="992" t="s">
        <v>0</v>
      </c>
      <c r="E10" s="992" t="s">
        <v>14</v>
      </c>
      <c r="F10" s="992" t="s">
        <v>30</v>
      </c>
      <c r="G10" s="1027" t="s">
        <v>21</v>
      </c>
      <c r="H10" s="1028"/>
      <c r="I10" s="1027" t="s">
        <v>31</v>
      </c>
      <c r="J10" s="1028"/>
    </row>
    <row r="11" spans="1:10" s="18" customFormat="1" ht="24.75" customHeight="1">
      <c r="A11" s="992"/>
      <c r="B11" s="30" t="s">
        <v>15</v>
      </c>
      <c r="C11" s="30" t="s">
        <v>32</v>
      </c>
      <c r="D11" s="992"/>
      <c r="E11" s="992"/>
      <c r="F11" s="992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1" t="s">
        <v>155</v>
      </c>
      <c r="F37" s="981"/>
      <c r="G37" s="981"/>
      <c r="H37" s="981"/>
      <c r="I37" s="981"/>
      <c r="J37" s="981"/>
    </row>
    <row r="38" spans="1:11" s="18" customFormat="1" ht="14.25" customHeight="1">
      <c r="C38" s="756" t="s">
        <v>11</v>
      </c>
      <c r="E38" s="981" t="s">
        <v>12</v>
      </c>
      <c r="F38" s="981"/>
      <c r="G38" s="981"/>
      <c r="H38" s="981"/>
      <c r="I38" s="981"/>
      <c r="J38" s="981"/>
    </row>
    <row r="39" spans="1:11" s="18" customFormat="1" ht="14.25" customHeight="1">
      <c r="C39" s="756" t="s">
        <v>13</v>
      </c>
      <c r="E39" s="981" t="s">
        <v>13</v>
      </c>
      <c r="F39" s="981"/>
      <c r="G39" s="981"/>
      <c r="H39" s="981"/>
      <c r="I39" s="981"/>
      <c r="J39" s="981"/>
    </row>
    <row r="40" spans="1:11" s="29" customFormat="1"/>
    <row r="46" spans="1:11" ht="15">
      <c r="C46" s="757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4" t="s">
        <v>106</v>
      </c>
      <c r="B1" s="1014"/>
      <c r="C1" s="1014"/>
      <c r="D1" s="1014"/>
      <c r="E1" s="1014"/>
      <c r="F1" s="1014"/>
      <c r="G1" s="1014"/>
      <c r="H1" s="1014"/>
    </row>
    <row r="2" spans="1:9" s="10" customFormat="1" ht="14.25" customHeight="1">
      <c r="A2" s="1015" t="s">
        <v>35</v>
      </c>
      <c r="B2" s="1017" t="s">
        <v>36</v>
      </c>
      <c r="C2" s="1019" t="s">
        <v>37</v>
      </c>
      <c r="D2" s="1020"/>
      <c r="E2" s="1019" t="s">
        <v>38</v>
      </c>
      <c r="F2" s="1020"/>
      <c r="G2" s="1019" t="s">
        <v>42</v>
      </c>
      <c r="H2" s="1020"/>
    </row>
    <row r="3" spans="1:9" s="10" customFormat="1" ht="14.25" customHeight="1">
      <c r="A3" s="1016"/>
      <c r="B3" s="1018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602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0</v>
      </c>
      <c r="G4" s="58">
        <f t="shared" ref="G4:G7" si="0">ROUND(MAX(C4+E4-D4-F4,0),2)</f>
        <v>0</v>
      </c>
      <c r="H4" s="58">
        <f t="shared" ref="H4:H7" si="1">ROUND(MAX(D4+F4-C4-E4,0),2)</f>
        <v>0</v>
      </c>
    </row>
    <row r="5" spans="1:9" s="10" customFormat="1" ht="16.5" customHeight="1">
      <c r="A5" s="6">
        <f t="shared" ref="A5:A14" si="2">IF(B5&lt;&gt;"",ROW()-3,"")</f>
        <v>2</v>
      </c>
      <c r="B5" s="7" t="s">
        <v>494</v>
      </c>
      <c r="C5" s="8"/>
      <c r="D5" s="8"/>
      <c r="E5" s="8">
        <f t="array" ref="E5">SUM(IF("331"&amp;B5=KHN&amp;KH,TH))</f>
        <v>0</v>
      </c>
      <c r="F5" s="8">
        <f t="array" ref="F5">SUM(IF("331"&amp;B5=KHC&amp;KH,TH))</f>
        <v>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495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499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8">
        <f t="shared" si="0"/>
        <v>0</v>
      </c>
      <c r="H7" s="58">
        <f t="shared" si="1"/>
        <v>0</v>
      </c>
    </row>
    <row r="8" spans="1:9" s="10" customFormat="1" ht="16.5" customHeight="1">
      <c r="A8" s="6">
        <f t="shared" si="2"/>
        <v>5</v>
      </c>
      <c r="B8" s="45" t="s">
        <v>503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58">
        <f t="shared" ref="G8:G10" si="3">ROUND(MAX(C8+E8-D8-F8,0),2)</f>
        <v>0</v>
      </c>
      <c r="H8" s="58">
        <f t="shared" ref="H8:H10" si="4">ROUND(MAX(D8+F8-C8-E8,0),2)</f>
        <v>0</v>
      </c>
    </row>
    <row r="9" spans="1:9" s="10" customFormat="1" ht="16.5" customHeight="1">
      <c r="A9" s="6">
        <f t="shared" si="2"/>
        <v>6</v>
      </c>
      <c r="B9" s="45" t="s">
        <v>744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736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8">
        <f t="shared" si="3"/>
        <v>0</v>
      </c>
      <c r="H10" s="58">
        <f t="shared" si="4"/>
        <v>0</v>
      </c>
    </row>
    <row r="11" spans="1:9" s="10" customFormat="1" ht="16.5" customHeight="1">
      <c r="A11" s="6">
        <f t="shared" si="2"/>
        <v>8</v>
      </c>
      <c r="B11" s="45" t="s">
        <v>549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58">
        <f t="shared" ref="G11:G12" si="5">ROUND(MAX(C11+E11-D11-F11,0),2)</f>
        <v>0</v>
      </c>
      <c r="H11" s="58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5" t="s">
        <v>802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58">
        <f t="shared" si="5"/>
        <v>0</v>
      </c>
      <c r="H12" s="58">
        <f t="shared" si="6"/>
        <v>0</v>
      </c>
    </row>
    <row r="13" spans="1:9" s="10" customFormat="1" ht="16.5" customHeight="1">
      <c r="A13" s="6">
        <f t="shared" si="2"/>
        <v>10</v>
      </c>
      <c r="B13" s="45" t="s">
        <v>822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0</v>
      </c>
      <c r="F15" s="13">
        <f t="shared" si="9"/>
        <v>0</v>
      </c>
      <c r="G15" s="13">
        <f t="shared" si="9"/>
        <v>0</v>
      </c>
      <c r="H15" s="13">
        <f t="shared" si="9"/>
        <v>0</v>
      </c>
    </row>
    <row r="17" spans="5:6">
      <c r="E17" s="15">
        <f>CDPS!E36</f>
        <v>227172922</v>
      </c>
      <c r="F17" s="15">
        <f>CDPS!F36</f>
        <v>0</v>
      </c>
    </row>
    <row r="19" spans="5:6">
      <c r="E19" s="192">
        <f>E15-E17</f>
        <v>-227172922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2" t="s">
        <v>47</v>
      </c>
      <c r="I1" s="1022"/>
      <c r="J1" s="1022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3" t="s">
        <v>48</v>
      </c>
      <c r="I2" s="1023"/>
      <c r="J2" s="1023"/>
    </row>
    <row r="3" spans="1:10" s="3" customFormat="1" ht="14.25" customHeight="1">
      <c r="A3" s="4"/>
      <c r="B3" s="16"/>
      <c r="C3" s="16"/>
      <c r="G3" s="17"/>
      <c r="H3" s="1023"/>
      <c r="I3" s="1023"/>
      <c r="J3" s="1023"/>
    </row>
    <row r="4" spans="1:10" s="5" customFormat="1" ht="28.5" customHeight="1">
      <c r="A4" s="1024" t="s">
        <v>26</v>
      </c>
      <c r="B4" s="1024"/>
      <c r="C4" s="1024"/>
      <c r="D4" s="1024"/>
      <c r="E4" s="1024"/>
      <c r="F4" s="1024"/>
      <c r="G4" s="1024"/>
      <c r="H4" s="1024"/>
      <c r="I4" s="1024"/>
      <c r="J4" s="102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5" t="s">
        <v>602</v>
      </c>
      <c r="F7" s="1025"/>
      <c r="G7" s="1025"/>
      <c r="H7" s="102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6"/>
      <c r="D9" s="1026"/>
      <c r="E9" s="1026"/>
      <c r="F9" s="1026"/>
      <c r="G9" s="1026"/>
      <c r="H9" s="1026"/>
      <c r="I9" s="1026"/>
      <c r="J9" s="1026"/>
    </row>
    <row r="10" spans="1:10" s="18" customFormat="1" ht="14.25" customHeight="1">
      <c r="A10" s="992" t="s">
        <v>20</v>
      </c>
      <c r="B10" s="1021" t="s">
        <v>1</v>
      </c>
      <c r="C10" s="1021"/>
      <c r="D10" s="992" t="s">
        <v>0</v>
      </c>
      <c r="E10" s="992" t="s">
        <v>14</v>
      </c>
      <c r="F10" s="992" t="s">
        <v>30</v>
      </c>
      <c r="G10" s="1027" t="s">
        <v>21</v>
      </c>
      <c r="H10" s="1028"/>
      <c r="I10" s="1027" t="s">
        <v>31</v>
      </c>
      <c r="J10" s="1028"/>
    </row>
    <row r="11" spans="1:10" s="18" customFormat="1" ht="24.75" customHeight="1">
      <c r="A11" s="992"/>
      <c r="B11" s="30" t="s">
        <v>15</v>
      </c>
      <c r="C11" s="30" t="s">
        <v>32</v>
      </c>
      <c r="D11" s="992"/>
      <c r="E11" s="992"/>
      <c r="F11" s="992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41" t="str">
        <f ca="1">IF(ROWS($1:1)&gt;COUNT(Dong),"",OFFSET(TH!F$1,SMALL(Dong,ROWS($1:1)),))</f>
        <v/>
      </c>
      <c r="E14" s="49" t="str">
        <f ca="1">IF(ROWS($1:1)&gt;COUNT(Dong),"",IF(OFFSET(TH!L$1,SMALL(Dong,ROWS($1:1)),)="331",OFFSET(TH!M$1,SMALL(Dong,ROWS($1:1)),),OFFSET(TH!L$1,SMALL(Dong,ROWS($1:1)),)))</f>
        <v/>
      </c>
      <c r="F14" s="49"/>
      <c r="G14" s="61" t="str">
        <f ca="1">IF(ROWS($1:1)&gt;COUNT(Dong),"",IF(OFFSET(TH!L$1,SMALL(Dong,ROWS($1:1)),)="331",OFFSET(TH!K$1,SMALL(Dong,ROWS($1:1)),),0))</f>
        <v/>
      </c>
      <c r="H14" s="61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1" t="str">
        <f ca="1">IF(ROWS($1:2)&gt;COUNT(Dong),"",OFFSET(TH!F$1,SMALL(Dong,ROWS($1:2)),))</f>
        <v/>
      </c>
      <c r="E15" s="49" t="str">
        <f ca="1">IF(ROWS($1:2)&gt;COUNT(Dong),"",IF(OFFSET(TH!L$1,SMALL(Dong,ROWS($1:2)),)="331",OFFSET(TH!M$1,SMALL(Dong,ROWS($1:2)),),OFFSET(TH!L$1,SMALL(Dong,ROWS($1:2)),)))</f>
        <v/>
      </c>
      <c r="F15" s="49"/>
      <c r="G15" s="61" t="str">
        <f ca="1">IF(ROWS($1:2)&gt;COUNT(Dong),"",IF(OFFSET(TH!L$1,SMALL(Dong,ROWS($1:2)),)="331",OFFSET(TH!K$1,SMALL(Dong,ROWS($1:2)),),0))</f>
        <v/>
      </c>
      <c r="H15" s="61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1" t="str">
        <f ca="1">IF(ROWS($1:3)&gt;COUNT(Dong),"",OFFSET(TH!F$1,SMALL(Dong,ROWS($1:3)),))</f>
        <v/>
      </c>
      <c r="E16" s="49" t="str">
        <f ca="1">IF(ROWS($1:3)&gt;COUNT(Dong),"",IF(OFFSET(TH!L$1,SMALL(Dong,ROWS($1:3)),)="331",OFFSET(TH!M$1,SMALL(Dong,ROWS($1:3)),),OFFSET(TH!L$1,SMALL(Dong,ROWS($1:3)),)))</f>
        <v/>
      </c>
      <c r="F16" s="49"/>
      <c r="G16" s="61" t="str">
        <f ca="1">IF(ROWS($1:3)&gt;COUNT(Dong),"",IF(OFFSET(TH!L$1,SMALL(Dong,ROWS($1:3)),)="331",OFFSET(TH!K$1,SMALL(Dong,ROWS($1:3)),),0))</f>
        <v/>
      </c>
      <c r="H16" s="61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1" t="str">
        <f ca="1">IF(ROWS($1:4)&gt;COUNT(Dong),"",OFFSET(TH!F$1,SMALL(Dong,ROWS($1:4)),))</f>
        <v/>
      </c>
      <c r="E17" s="49" t="str">
        <f ca="1">IF(ROWS($1:4)&gt;COUNT(Dong),"",IF(OFFSET(TH!L$1,SMALL(Dong,ROWS($1:4)),)="331",OFFSET(TH!M$1,SMALL(Dong,ROWS($1:4)),),OFFSET(TH!L$1,SMALL(Dong,ROWS($1:4)),)))</f>
        <v/>
      </c>
      <c r="F17" s="49"/>
      <c r="G17" s="61" t="str">
        <f ca="1">IF(ROWS($1:4)&gt;COUNT(Dong),"",IF(OFFSET(TH!L$1,SMALL(Dong,ROWS($1:4)),)="331",OFFSET(TH!K$1,SMALL(Dong,ROWS($1:4)),),0))</f>
        <v/>
      </c>
      <c r="H17" s="61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1" t="str">
        <f ca="1">IF(ROWS($1:5)&gt;COUNT(Dong),"",OFFSET(TH!F$1,SMALL(Dong,ROWS($1:5)),))</f>
        <v/>
      </c>
      <c r="E18" s="49" t="str">
        <f ca="1">IF(ROWS($1:5)&gt;COUNT(Dong),"",IF(OFFSET(TH!L$1,SMALL(Dong,ROWS($1:5)),)="331",OFFSET(TH!M$1,SMALL(Dong,ROWS($1:5)),),OFFSET(TH!L$1,SMALL(Dong,ROWS($1:5)),)))</f>
        <v/>
      </c>
      <c r="F18" s="49"/>
      <c r="G18" s="61" t="str">
        <f ca="1">IF(ROWS($1:5)&gt;COUNT(Dong),"",IF(OFFSET(TH!L$1,SMALL(Dong,ROWS($1:5)),)="331",OFFSET(TH!K$1,SMALL(Dong,ROWS($1:5)),),0))</f>
        <v/>
      </c>
      <c r="H18" s="61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1" t="str">
        <f ca="1">IF(ROWS($1:6)&gt;COUNT(Dong),"",OFFSET(TH!F$1,SMALL(Dong,ROWS($1:6)),))</f>
        <v/>
      </c>
      <c r="E19" s="49" t="str">
        <f ca="1">IF(ROWS($1:6)&gt;COUNT(Dong),"",IF(OFFSET(TH!L$1,SMALL(Dong,ROWS($1:6)),)="331",OFFSET(TH!M$1,SMALL(Dong,ROWS($1:6)),),OFFSET(TH!L$1,SMALL(Dong,ROWS($1:6)),)))</f>
        <v/>
      </c>
      <c r="F19" s="49"/>
      <c r="G19" s="61" t="str">
        <f ca="1">IF(ROWS($1:6)&gt;COUNT(Dong),"",IF(OFFSET(TH!L$1,SMALL(Dong,ROWS($1:6)),)="331",OFFSET(TH!K$1,SMALL(Dong,ROWS($1:6)),),0))</f>
        <v/>
      </c>
      <c r="H19" s="61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1" t="str">
        <f ca="1">IF(ROWS($1:7)&gt;COUNT(Dong),"",OFFSET(TH!F$1,SMALL(Dong,ROWS($1:7)),))</f>
        <v/>
      </c>
      <c r="E20" s="49" t="str">
        <f ca="1">IF(ROWS($1:7)&gt;COUNT(Dong),"",IF(OFFSET(TH!L$1,SMALL(Dong,ROWS($1:7)),)="331",OFFSET(TH!M$1,SMALL(Dong,ROWS($1:7)),),OFFSET(TH!L$1,SMALL(Dong,ROWS($1:7)),)))</f>
        <v/>
      </c>
      <c r="F20" s="49"/>
      <c r="G20" s="61" t="str">
        <f ca="1">IF(ROWS($1:7)&gt;COUNT(Dong),"",IF(OFFSET(TH!L$1,SMALL(Dong,ROWS($1:7)),)="331",OFFSET(TH!K$1,SMALL(Dong,ROWS($1:7)),),0))</f>
        <v/>
      </c>
      <c r="H20" s="61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1" t="str">
        <f ca="1">IF(ROWS($1:8)&gt;COUNT(Dong),"",OFFSET(TH!F$1,SMALL(Dong,ROWS($1:8)),))</f>
        <v/>
      </c>
      <c r="E21" s="49" t="str">
        <f ca="1">IF(ROWS($1:8)&gt;COUNT(Dong),"",IF(OFFSET(TH!L$1,SMALL(Dong,ROWS($1:8)),)="331",OFFSET(TH!M$1,SMALL(Dong,ROWS($1:8)),),OFFSET(TH!L$1,SMALL(Dong,ROWS($1:8)),)))</f>
        <v/>
      </c>
      <c r="F21" s="49"/>
      <c r="G21" s="61" t="str">
        <f ca="1">IF(ROWS($1:8)&gt;COUNT(Dong),"",IF(OFFSET(TH!L$1,SMALL(Dong,ROWS($1:8)),)="331",OFFSET(TH!K$1,SMALL(Dong,ROWS($1:8)),),0))</f>
        <v/>
      </c>
      <c r="H21" s="61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1" t="str">
        <f ca="1">IF(ROWS($1:9)&gt;COUNT(Dong),"",OFFSET(TH!F$1,SMALL(Dong,ROWS($1:9)),))</f>
        <v/>
      </c>
      <c r="E22" s="49" t="str">
        <f ca="1">IF(ROWS($1:9)&gt;COUNT(Dong),"",IF(OFFSET(TH!L$1,SMALL(Dong,ROWS($1:9)),)="331",OFFSET(TH!M$1,SMALL(Dong,ROWS($1:9)),),OFFSET(TH!L$1,SMALL(Dong,ROWS($1:9)),)))</f>
        <v/>
      </c>
      <c r="F22" s="49"/>
      <c r="G22" s="61" t="str">
        <f ca="1">IF(ROWS($1:9)&gt;COUNT(Dong),"",IF(OFFSET(TH!L$1,SMALL(Dong,ROWS($1:9)),)="331",OFFSET(TH!K$1,SMALL(Dong,ROWS($1:9)),),0))</f>
        <v/>
      </c>
      <c r="H22" s="61" t="str">
        <f ca="1">IF(ROWS($1:9)&gt;COUNT(Dong),"",IF(OFFSET(TH!M$1,SMALL(Dong,ROWS($1:9)),)="331",OFFSET(TH!K$1,SMALL(Dong,ROWS($1:9)),),0))</f>
        <v/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1" t="str">
        <f ca="1">IF(ROWS($1:10)&gt;COUNT(Dong),"",OFFSET(TH!F$1,SMALL(Dong,ROWS($1:10)),))</f>
        <v/>
      </c>
      <c r="E23" s="49" t="str">
        <f ca="1">IF(ROWS($1:10)&gt;COUNT(Dong),"",IF(OFFSET(TH!L$1,SMALL(Dong,ROWS($1:10)),)="331",OFFSET(TH!M$1,SMALL(Dong,ROWS($1:10)),),OFFSET(TH!L$1,SMALL(Dong,ROWS($1:10)),)))</f>
        <v/>
      </c>
      <c r="F23" s="49"/>
      <c r="G23" s="61" t="str">
        <f ca="1">IF(ROWS($1:10)&gt;COUNT(Dong),"",IF(OFFSET(TH!L$1,SMALL(Dong,ROWS($1:10)),)="331",OFFSET(TH!K$1,SMALL(Dong,ROWS($1:10)),),0))</f>
        <v/>
      </c>
      <c r="H23" s="61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1" t="str">
        <f ca="1">IF(ROWS($1:11)&gt;COUNT(Dong),"",OFFSET(TH!F$1,SMALL(Dong,ROWS($1:11)),))</f>
        <v/>
      </c>
      <c r="E24" s="49" t="str">
        <f ca="1">IF(ROWS($1:11)&gt;COUNT(Dong),"",IF(OFFSET(TH!L$1,SMALL(Dong,ROWS($1:11)),)="331",OFFSET(TH!M$1,SMALL(Dong,ROWS($1:11)),),OFFSET(TH!L$1,SMALL(Dong,ROWS($1:11)),)))</f>
        <v/>
      </c>
      <c r="F24" s="49"/>
      <c r="G24" s="61" t="str">
        <f ca="1">IF(ROWS($1:11)&gt;COUNT(Dong),"",IF(OFFSET(TH!L$1,SMALL(Dong,ROWS($1:11)),)="331",OFFSET(TH!K$1,SMALL(Dong,ROWS($1:11)),),0))</f>
        <v/>
      </c>
      <c r="H24" s="61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1" t="str">
        <f ca="1">IF(ROWS($1:12)&gt;COUNT(Dong),"",OFFSET(TH!F$1,SMALL(Dong,ROWS($1:12)),))</f>
        <v/>
      </c>
      <c r="E25" s="49" t="str">
        <f ca="1">IF(ROWS($1:12)&gt;COUNT(Dong),"",IF(OFFSET(TH!L$1,SMALL(Dong,ROWS($1:12)),)="331",OFFSET(TH!M$1,SMALL(Dong,ROWS($1:12)),),OFFSET(TH!L$1,SMALL(Dong,ROWS($1:12)),)))</f>
        <v/>
      </c>
      <c r="F25" s="49"/>
      <c r="G25" s="61" t="str">
        <f ca="1">IF(ROWS($1:12)&gt;COUNT(Dong),"",IF(OFFSET(TH!L$1,SMALL(Dong,ROWS($1:12)),)="331",OFFSET(TH!K$1,SMALL(Dong,ROWS($1:12)),),0))</f>
        <v/>
      </c>
      <c r="H25" s="61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1" t="str">
        <f ca="1">IF(ROWS($1:13)&gt;COUNT(Dong),"",OFFSET(TH!F$1,SMALL(Dong,ROWS($1:13)),))</f>
        <v/>
      </c>
      <c r="E26" s="49" t="str">
        <f ca="1">IF(ROWS($1:13)&gt;COUNT(Dong),"",IF(OFFSET(TH!L$1,SMALL(Dong,ROWS($1:13)),)="331",OFFSET(TH!M$1,SMALL(Dong,ROWS($1:13)),),OFFSET(TH!L$1,SMALL(Dong,ROWS($1:13)),)))</f>
        <v/>
      </c>
      <c r="F26" s="49"/>
      <c r="G26" s="61" t="str">
        <f ca="1">IF(ROWS($1:13)&gt;COUNT(Dong),"",IF(OFFSET(TH!L$1,SMALL(Dong,ROWS($1:13)),)="331",OFFSET(TH!K$1,SMALL(Dong,ROWS($1:13)),),0))</f>
        <v/>
      </c>
      <c r="H26" s="61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1" t="str">
        <f ca="1">IF(ROWS($1:14)&gt;COUNT(Dong),"",OFFSET(TH!F$1,SMALL(Dong,ROWS($1:14)),))</f>
        <v/>
      </c>
      <c r="E27" s="49" t="str">
        <f ca="1">IF(ROWS($1:14)&gt;COUNT(Dong),"",IF(OFFSET(TH!L$1,SMALL(Dong,ROWS($1:14)),)="331",OFFSET(TH!M$1,SMALL(Dong,ROWS($1:14)),),OFFSET(TH!L$1,SMALL(Dong,ROWS($1:14)),)))</f>
        <v/>
      </c>
      <c r="F27" s="49"/>
      <c r="G27" s="61" t="str">
        <f ca="1">IF(ROWS($1:14)&gt;COUNT(Dong),"",IF(OFFSET(TH!L$1,SMALL(Dong,ROWS($1:14)),)="331",OFFSET(TH!K$1,SMALL(Dong,ROWS($1:14)),),0))</f>
        <v/>
      </c>
      <c r="H27" s="61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1" t="str">
        <f ca="1">IF(ROWS($1:15)&gt;COUNT(Dong),"",OFFSET(TH!F$1,SMALL(Dong,ROWS($1:15)),))</f>
        <v/>
      </c>
      <c r="E28" s="49" t="str">
        <f ca="1">IF(ROWS($1:15)&gt;COUNT(Dong),"",IF(OFFSET(TH!L$1,SMALL(Dong,ROWS($1:15)),)="331",OFFSET(TH!M$1,SMALL(Dong,ROWS($1:15)),),OFFSET(TH!L$1,SMALL(Dong,ROWS($1:15)),)))</f>
        <v/>
      </c>
      <c r="F28" s="49"/>
      <c r="G28" s="61" t="str">
        <f ca="1">IF(ROWS($1:15)&gt;COUNT(Dong),"",IF(OFFSET(TH!L$1,SMALL(Dong,ROWS($1:15)),)="331",OFFSET(TH!K$1,SMALL(Dong,ROWS($1:15)),),0))</f>
        <v/>
      </c>
      <c r="H28" s="61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1" t="str">
        <f ca="1">IF(ROWS($1:16)&gt;COUNT(Dong),"",OFFSET(TH!F$1,SMALL(Dong,ROWS($1:16)),))</f>
        <v/>
      </c>
      <c r="E29" s="49" t="str">
        <f ca="1">IF(ROWS($1:16)&gt;COUNT(Dong),"",IF(OFFSET(TH!L$1,SMALL(Dong,ROWS($1:16)),)="331",OFFSET(TH!M$1,SMALL(Dong,ROWS($1:16)),),OFFSET(TH!L$1,SMALL(Dong,ROWS($1:16)),)))</f>
        <v/>
      </c>
      <c r="F29" s="49"/>
      <c r="G29" s="61" t="str">
        <f ca="1">IF(ROWS($1:16)&gt;COUNT(Dong),"",IF(OFFSET(TH!L$1,SMALL(Dong,ROWS($1:16)),)="331",OFFSET(TH!K$1,SMALL(Dong,ROWS($1:16)),),0))</f>
        <v/>
      </c>
      <c r="H29" s="61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1" t="str">
        <f ca="1">IF(ROWS($1:17)&gt;COUNT(Dong),"",OFFSET(TH!F$1,SMALL(Dong,ROWS($1:17)),))</f>
        <v/>
      </c>
      <c r="E30" s="49" t="str">
        <f ca="1">IF(ROWS($1:17)&gt;COUNT(Dong),"",IF(OFFSET(TH!L$1,SMALL(Dong,ROWS($1:17)),)="331",OFFSET(TH!M$1,SMALL(Dong,ROWS($1:17)),),OFFSET(TH!L$1,SMALL(Dong,ROWS($1:17)),)))</f>
        <v/>
      </c>
      <c r="F30" s="49"/>
      <c r="G30" s="61" t="str">
        <f ca="1">IF(ROWS($1:17)&gt;COUNT(Dong),"",IF(OFFSET(TH!L$1,SMALL(Dong,ROWS($1:17)),)="331",OFFSET(TH!K$1,SMALL(Dong,ROWS($1:17)),),0))</f>
        <v/>
      </c>
      <c r="H30" s="61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1" t="s">
        <v>155</v>
      </c>
      <c r="F37" s="981"/>
      <c r="G37" s="981"/>
      <c r="H37" s="981"/>
      <c r="I37" s="981"/>
      <c r="J37" s="981"/>
    </row>
    <row r="38" spans="1:11" s="18" customFormat="1" ht="14.25" customHeight="1">
      <c r="C38" s="229" t="s">
        <v>11</v>
      </c>
      <c r="E38" s="981" t="s">
        <v>12</v>
      </c>
      <c r="F38" s="981"/>
      <c r="G38" s="981"/>
      <c r="H38" s="981"/>
      <c r="I38" s="981"/>
      <c r="J38" s="981"/>
    </row>
    <row r="39" spans="1:11" s="18" customFormat="1" ht="14.25" customHeight="1">
      <c r="C39" s="229" t="s">
        <v>13</v>
      </c>
      <c r="E39" s="981" t="s">
        <v>13</v>
      </c>
      <c r="F39" s="981"/>
      <c r="G39" s="981"/>
      <c r="H39" s="981"/>
      <c r="I39" s="981"/>
      <c r="J39" s="981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4" t="s">
        <v>156</v>
      </c>
      <c r="B1" s="1014"/>
      <c r="C1" s="1014"/>
      <c r="D1" s="1014"/>
      <c r="E1" s="1014"/>
      <c r="F1" s="1014"/>
      <c r="G1" s="1014"/>
      <c r="H1" s="1014"/>
      <c r="I1" s="1014"/>
      <c r="J1" s="1014"/>
    </row>
    <row r="2" spans="1:10" s="10" customFormat="1" ht="15.75" customHeight="1">
      <c r="A2" s="1015" t="s">
        <v>35</v>
      </c>
      <c r="B2" s="1017" t="s">
        <v>157</v>
      </c>
      <c r="C2" s="1017" t="s">
        <v>158</v>
      </c>
      <c r="D2" s="1017" t="s">
        <v>159</v>
      </c>
      <c r="E2" s="1019" t="s">
        <v>37</v>
      </c>
      <c r="F2" s="1020"/>
      <c r="G2" s="1019" t="s">
        <v>38</v>
      </c>
      <c r="H2" s="1020"/>
      <c r="I2" s="1019" t="s">
        <v>42</v>
      </c>
      <c r="J2" s="1020"/>
    </row>
    <row r="3" spans="1:10" s="10" customFormat="1" ht="15.75" customHeight="1">
      <c r="A3" s="1016"/>
      <c r="B3" s="1018"/>
      <c r="C3" s="1018"/>
      <c r="D3" s="1018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460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461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462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463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464</v>
      </c>
      <c r="G6" s="777"/>
      <c r="H6" s="777"/>
      <c r="I6" s="777"/>
    </row>
    <row r="7" spans="1:15" s="18" customFormat="1">
      <c r="F7" s="820" t="s">
        <v>465</v>
      </c>
      <c r="G7" s="779"/>
    </row>
    <row r="8" spans="1:15" s="18" customFormat="1" ht="15" customHeight="1">
      <c r="F8" s="820" t="s">
        <v>466</v>
      </c>
      <c r="G8" s="779"/>
    </row>
    <row r="9" spans="1:15" s="18" customFormat="1">
      <c r="A9" s="764"/>
      <c r="B9" s="764"/>
      <c r="C9" s="764"/>
      <c r="E9" s="767" t="s">
        <v>467</v>
      </c>
      <c r="F9" s="1040" t="s">
        <v>449</v>
      </c>
      <c r="G9" s="1040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468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41" t="s">
        <v>469</v>
      </c>
      <c r="B12" s="1043" t="s">
        <v>1</v>
      </c>
      <c r="C12" s="1044"/>
      <c r="D12" s="1032" t="s">
        <v>0</v>
      </c>
      <c r="E12" s="1033"/>
      <c r="F12" s="1041" t="s">
        <v>14</v>
      </c>
      <c r="G12" s="1045" t="s">
        <v>470</v>
      </c>
      <c r="H12" s="1031" t="s">
        <v>149</v>
      </c>
      <c r="I12" s="1031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42"/>
      <c r="B13" s="784" t="s">
        <v>15</v>
      </c>
      <c r="C13" s="784" t="s">
        <v>32</v>
      </c>
      <c r="D13" s="1034"/>
      <c r="E13" s="1035"/>
      <c r="F13" s="1042"/>
      <c r="G13" s="1046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36" t="s">
        <v>5</v>
      </c>
      <c r="E14" s="1037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38" t="s">
        <v>7</v>
      </c>
      <c r="E15" s="1039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29" t="str">
        <f ca="1">IF(ROWS($1:1)&gt;COUNT(Dong4),"",OFFSET(TH!F$1,SMALL(Dong4,ROWS($1:1)),))</f>
        <v/>
      </c>
      <c r="E16" s="1030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29" t="str">
        <f ca="1">IF(ROWS($1:2)&gt;COUNT(Dong4),"",OFFSET(TH!F$1,SMALL(Dong4,ROWS($1:2)),))</f>
        <v/>
      </c>
      <c r="E17" s="1030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29" t="str">
        <f ca="1">IF(ROWS($1:3)&gt;COUNT(Dong4),"",OFFSET(TH!F$1,SMALL(Dong4,ROWS($1:3)),))</f>
        <v/>
      </c>
      <c r="E18" s="1030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29" t="str">
        <f ca="1">IF(ROWS($1:3)&gt;COUNT(Dong4),"",OFFSET(TH!F$1,SMALL(Dong4,ROWS($1:3)),))</f>
        <v/>
      </c>
      <c r="E19" s="1030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471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48" t="s">
        <v>218</v>
      </c>
      <c r="B5" s="1048"/>
      <c r="C5" s="1048"/>
      <c r="D5" s="1048"/>
      <c r="E5" s="1048"/>
      <c r="F5" s="1048"/>
      <c r="G5" s="1048"/>
      <c r="H5" s="1048"/>
      <c r="I5" s="1048"/>
      <c r="J5" s="1048"/>
      <c r="K5" s="1048"/>
      <c r="L5" s="1048"/>
      <c r="M5" s="1048"/>
      <c r="N5" s="1048"/>
    </row>
    <row r="6" spans="1:14">
      <c r="A6" s="1049" t="s">
        <v>182</v>
      </c>
      <c r="B6" s="1049" t="s">
        <v>219</v>
      </c>
      <c r="C6" s="1049"/>
      <c r="D6" s="1049"/>
      <c r="E6" s="1049"/>
      <c r="F6" s="1049"/>
      <c r="G6" s="1049"/>
      <c r="H6" s="1049"/>
      <c r="I6" s="1049"/>
      <c r="J6" s="1049"/>
      <c r="K6" s="1049"/>
      <c r="L6" s="1049"/>
      <c r="M6" s="1049"/>
      <c r="N6" s="1049"/>
    </row>
    <row r="7" spans="1:14">
      <c r="C7" s="1050"/>
      <c r="D7" s="1050"/>
      <c r="E7" s="1050"/>
      <c r="F7" s="1050"/>
      <c r="G7" s="1050"/>
      <c r="H7" s="1050"/>
      <c r="I7" s="1050"/>
      <c r="J7" s="1050"/>
      <c r="K7" s="1050"/>
      <c r="L7" s="1050"/>
      <c r="M7" s="1050"/>
      <c r="N7" s="1050"/>
    </row>
    <row r="8" spans="1:14" ht="15.75" customHeight="1">
      <c r="A8" s="1051" t="s">
        <v>20</v>
      </c>
      <c r="B8" s="1052" t="s">
        <v>1</v>
      </c>
      <c r="C8" s="1053"/>
      <c r="D8" s="1051" t="s">
        <v>0</v>
      </c>
      <c r="E8" s="1051" t="s">
        <v>14</v>
      </c>
      <c r="F8" s="1056" t="s">
        <v>21</v>
      </c>
      <c r="G8" s="1056"/>
      <c r="H8" s="1056"/>
      <c r="I8" s="1056"/>
      <c r="J8" s="1056"/>
      <c r="K8" s="1056"/>
      <c r="L8" s="1056" t="s">
        <v>31</v>
      </c>
      <c r="M8" s="1056"/>
      <c r="N8" s="1056"/>
    </row>
    <row r="9" spans="1:14" ht="15.75" customHeight="1">
      <c r="A9" s="1051"/>
      <c r="B9" s="1054"/>
      <c r="C9" s="1055"/>
      <c r="D9" s="1051"/>
      <c r="E9" s="1051"/>
      <c r="F9" s="1056" t="s">
        <v>220</v>
      </c>
      <c r="G9" s="1056"/>
      <c r="H9" s="1056"/>
      <c r="I9" s="1056" t="s">
        <v>221</v>
      </c>
      <c r="J9" s="1056"/>
      <c r="K9" s="1056"/>
      <c r="L9" s="1051" t="s">
        <v>222</v>
      </c>
      <c r="M9" s="1051" t="s">
        <v>223</v>
      </c>
      <c r="N9" s="1051" t="s">
        <v>224</v>
      </c>
    </row>
    <row r="10" spans="1:14" ht="15.75" customHeight="1">
      <c r="A10" s="1051"/>
      <c r="B10" s="1058" t="s">
        <v>15</v>
      </c>
      <c r="C10" s="1058" t="s">
        <v>32</v>
      </c>
      <c r="D10" s="1051"/>
      <c r="E10" s="1051"/>
      <c r="F10" s="1060" t="s">
        <v>222</v>
      </c>
      <c r="G10" s="1060" t="s">
        <v>223</v>
      </c>
      <c r="H10" s="1060" t="s">
        <v>224</v>
      </c>
      <c r="I10" s="1060" t="s">
        <v>222</v>
      </c>
      <c r="J10" s="1060" t="s">
        <v>223</v>
      </c>
      <c r="K10" s="1060" t="s">
        <v>224</v>
      </c>
      <c r="L10" s="1057"/>
      <c r="M10" s="1057"/>
      <c r="N10" s="1057"/>
    </row>
    <row r="11" spans="1:14">
      <c r="A11" s="1051"/>
      <c r="B11" s="1059"/>
      <c r="C11" s="1059"/>
      <c r="D11" s="1051"/>
      <c r="E11" s="1051"/>
      <c r="F11" s="1061"/>
      <c r="G11" s="1061"/>
      <c r="H11" s="1061"/>
      <c r="I11" s="1061"/>
      <c r="J11" s="1061"/>
      <c r="K11" s="1061"/>
      <c r="L11" s="1057"/>
      <c r="M11" s="1057"/>
      <c r="N11" s="1057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47" t="s">
        <v>228</v>
      </c>
      <c r="F22" s="1047"/>
      <c r="G22" s="1047"/>
      <c r="H22" s="1047"/>
      <c r="I22" s="1047"/>
      <c r="J22" s="1047"/>
      <c r="K22" s="1047"/>
      <c r="L22" s="1047"/>
      <c r="M22" s="1047"/>
      <c r="N22" s="1047"/>
    </row>
    <row r="23" spans="1:14">
      <c r="A23" s="1047" t="s">
        <v>11</v>
      </c>
      <c r="B23" s="1047"/>
      <c r="C23" s="1047"/>
      <c r="D23" s="1047"/>
      <c r="E23" s="1047" t="s">
        <v>12</v>
      </c>
      <c r="F23" s="1047"/>
      <c r="G23" s="1047"/>
      <c r="H23" s="1047"/>
      <c r="I23" s="1047"/>
      <c r="J23" s="1047"/>
      <c r="K23" s="1047"/>
      <c r="L23" s="1047"/>
      <c r="M23" s="1047"/>
      <c r="N23" s="1047"/>
    </row>
    <row r="24" spans="1:14">
      <c r="A24" s="1047" t="s">
        <v>13</v>
      </c>
      <c r="B24" s="1047"/>
      <c r="C24" s="1047"/>
      <c r="D24" s="1047"/>
      <c r="E24" s="1047" t="s">
        <v>13</v>
      </c>
      <c r="F24" s="1047"/>
      <c r="G24" s="1047"/>
      <c r="H24" s="1047"/>
      <c r="I24" s="1047"/>
      <c r="J24" s="1047"/>
      <c r="K24" s="1047"/>
      <c r="L24" s="1047"/>
      <c r="M24" s="1047"/>
      <c r="N24" s="1047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9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2" t="s">
        <v>230</v>
      </c>
      <c r="I1" s="1022"/>
      <c r="J1" s="1022"/>
      <c r="K1" s="1022"/>
      <c r="L1" s="1022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3" t="s">
        <v>232</v>
      </c>
      <c r="I2" s="1023"/>
      <c r="J2" s="1023"/>
      <c r="K2" s="1023"/>
      <c r="L2" s="1023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71" t="s">
        <v>233</v>
      </c>
      <c r="I3" s="1071"/>
      <c r="J3" s="1071"/>
      <c r="K3" s="1071"/>
      <c r="L3" s="1071"/>
      <c r="M3" s="313"/>
    </row>
    <row r="4" spans="1:13" s="314" customFormat="1" ht="27.75" customHeight="1">
      <c r="B4" s="1072" t="s">
        <v>234</v>
      </c>
      <c r="C4" s="1072"/>
      <c r="D4" s="1072"/>
      <c r="E4" s="1072"/>
      <c r="F4" s="1072"/>
      <c r="G4" s="1072"/>
      <c r="H4" s="1072"/>
      <c r="I4" s="1072"/>
      <c r="J4" s="1072"/>
      <c r="K4" s="1072"/>
      <c r="L4" s="1072"/>
      <c r="M4" s="315"/>
    </row>
    <row r="5" spans="1:13" s="314" customFormat="1" ht="15" customHeight="1">
      <c r="B5" s="1070" t="s">
        <v>235</v>
      </c>
      <c r="C5" s="1070"/>
      <c r="D5" s="1070"/>
      <c r="E5" s="1070"/>
      <c r="F5" s="1070"/>
      <c r="G5" s="1070"/>
      <c r="H5" s="1070"/>
      <c r="I5" s="1070"/>
      <c r="J5" s="1070"/>
      <c r="K5" s="1070"/>
      <c r="L5" s="1070"/>
      <c r="M5" s="315"/>
    </row>
    <row r="6" spans="1:13" s="314" customFormat="1" ht="12.75" hidden="1" customHeight="1">
      <c r="B6" s="1070" t="s">
        <v>236</v>
      </c>
      <c r="C6" s="1070"/>
      <c r="D6" s="1070"/>
      <c r="E6" s="1070"/>
      <c r="F6" s="1070"/>
      <c r="G6" s="1070"/>
      <c r="H6" s="1070"/>
      <c r="I6" s="1070"/>
      <c r="J6" s="1070"/>
      <c r="K6" s="1070"/>
      <c r="L6" s="1070"/>
      <c r="M6" s="315"/>
    </row>
    <row r="7" spans="1:13" s="316" customFormat="1" ht="24" hidden="1" customHeight="1">
      <c r="C7" s="1062" t="s">
        <v>237</v>
      </c>
      <c r="D7" s="1062"/>
      <c r="E7" s="1062"/>
      <c r="F7" s="1062"/>
      <c r="G7" s="1062"/>
      <c r="H7" s="1062"/>
      <c r="I7" s="1062"/>
      <c r="J7" s="1062"/>
      <c r="K7" s="1062"/>
      <c r="L7" s="1062"/>
      <c r="M7" s="317"/>
    </row>
    <row r="8" spans="1:13" ht="20.25" customHeight="1">
      <c r="B8" s="1064" t="s">
        <v>35</v>
      </c>
      <c r="C8" s="1065" t="s">
        <v>238</v>
      </c>
      <c r="D8" s="1066" t="s">
        <v>239</v>
      </c>
      <c r="E8" s="1068" t="s">
        <v>149</v>
      </c>
      <c r="F8" s="1068"/>
      <c r="G8" s="1068"/>
      <c r="H8" s="1068"/>
      <c r="I8" s="1068"/>
      <c r="J8" s="1068"/>
      <c r="K8" s="1068"/>
      <c r="L8" s="1068"/>
    </row>
    <row r="9" spans="1:13" ht="20.25" customHeight="1">
      <c r="B9" s="1064"/>
      <c r="C9" s="1065"/>
      <c r="D9" s="1067"/>
      <c r="E9" s="1068" t="s">
        <v>240</v>
      </c>
      <c r="F9" s="1068"/>
      <c r="G9" s="1069" t="s">
        <v>241</v>
      </c>
      <c r="H9" s="1069"/>
      <c r="I9" s="1069" t="s">
        <v>242</v>
      </c>
      <c r="J9" s="1069"/>
      <c r="K9" s="1069" t="s">
        <v>243</v>
      </c>
      <c r="L9" s="1069"/>
    </row>
    <row r="10" spans="1:13" ht="20.25" hidden="1" customHeight="1">
      <c r="B10" s="1064"/>
      <c r="C10" s="1065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493</v>
      </c>
      <c r="D12" s="328" t="s">
        <v>452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0</v>
      </c>
      <c r="L12" s="25">
        <f t="shared" si="0"/>
        <v>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453</v>
      </c>
      <c r="D13" s="328" t="s">
        <v>452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0</v>
      </c>
      <c r="L13" s="8">
        <f t="shared" si="0"/>
        <v>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36" t="s">
        <v>735</v>
      </c>
      <c r="D14" s="328" t="s">
        <v>452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0</v>
      </c>
      <c r="L14" s="8">
        <f t="shared" ref="L14" si="4">F14+H14-J14</f>
        <v>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451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0</v>
      </c>
      <c r="H16" s="13">
        <f t="shared" si="6"/>
        <v>0</v>
      </c>
      <c r="I16" s="13">
        <f t="shared" si="6"/>
        <v>0</v>
      </c>
      <c r="J16" s="13">
        <f t="shared" si="6"/>
        <v>0</v>
      </c>
      <c r="K16" s="13">
        <f t="shared" si="6"/>
        <v>0</v>
      </c>
      <c r="L16" s="13">
        <f t="shared" si="6"/>
        <v>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795</v>
      </c>
      <c r="D18" s="328" t="s">
        <v>502</v>
      </c>
      <c r="E18" s="25"/>
      <c r="F18" s="25"/>
      <c r="G18" s="25">
        <f t="array" ref="G18">SUM(IF("1521"&amp;C18=KHN&amp;MH,SL))</f>
        <v>0</v>
      </c>
      <c r="H18" s="25">
        <f t="array" ref="H18">SUM(IF("1521"&amp;C18=KHN&amp;MH,TH))</f>
        <v>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0</v>
      </c>
      <c r="L18" s="25">
        <f t="shared" ref="L18:L81" si="8">F18+H18-J18</f>
        <v>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622</v>
      </c>
      <c r="D19" s="328" t="s">
        <v>502</v>
      </c>
      <c r="E19" s="8"/>
      <c r="F19" s="8"/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0</v>
      </c>
      <c r="L19" s="8">
        <f t="shared" si="8"/>
        <v>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694</v>
      </c>
      <c r="D20" s="328" t="s">
        <v>502</v>
      </c>
      <c r="E20" s="8"/>
      <c r="F20" s="8"/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0</v>
      </c>
      <c r="L20" s="8">
        <f t="shared" si="8"/>
        <v>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654</v>
      </c>
      <c r="D21" s="328" t="s">
        <v>502</v>
      </c>
      <c r="E21" s="8"/>
      <c r="F21" s="8"/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0</v>
      </c>
      <c r="L21" s="8">
        <f t="shared" si="8"/>
        <v>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819</v>
      </c>
      <c r="D22" s="328" t="s">
        <v>502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0</v>
      </c>
      <c r="L22" s="8">
        <f t="shared" si="8"/>
        <v>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798</v>
      </c>
      <c r="D23" s="328" t="s">
        <v>502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0</v>
      </c>
      <c r="L23" s="8">
        <f t="shared" si="8"/>
        <v>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786</v>
      </c>
      <c r="D24" s="328" t="s">
        <v>502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523</v>
      </c>
      <c r="D25" s="328" t="s">
        <v>502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700</v>
      </c>
      <c r="D26" s="328" t="s">
        <v>502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684</v>
      </c>
      <c r="D27" s="328" t="s">
        <v>502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645</v>
      </c>
      <c r="D28" s="328" t="s">
        <v>502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657</v>
      </c>
      <c r="D29" s="328" t="s">
        <v>502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789</v>
      </c>
      <c r="D30" s="328" t="s">
        <v>502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0</v>
      </c>
      <c r="L30" s="8">
        <f t="shared" si="8"/>
        <v>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658</v>
      </c>
      <c r="D31" s="328" t="s">
        <v>502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0</v>
      </c>
      <c r="L31" s="8">
        <f t="shared" si="8"/>
        <v>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535</v>
      </c>
      <c r="D32" s="328" t="s">
        <v>502</v>
      </c>
      <c r="E32" s="8"/>
      <c r="F32" s="8"/>
      <c r="G32" s="25">
        <f t="array" ref="G32">SUM(IF("1521"&amp;C32=KHN&amp;MH,SL))</f>
        <v>0</v>
      </c>
      <c r="H32" s="25">
        <f t="array" ref="H32">SUM(IF("1521"&amp;C32=KHN&amp;MH,TH))</f>
        <v>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0</v>
      </c>
      <c r="L32" s="8">
        <f t="shared" si="8"/>
        <v>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702</v>
      </c>
      <c r="D33" s="328" t="s">
        <v>502</v>
      </c>
      <c r="E33" s="8"/>
      <c r="F33" s="8"/>
      <c r="G33" s="25">
        <f t="array" ref="G33">SUM(IF("1521"&amp;C33=KHN&amp;MH,SL))</f>
        <v>0</v>
      </c>
      <c r="H33" s="25">
        <f t="array" ref="H33">SUM(IF("1521"&amp;C33=KHN&amp;MH,TH))</f>
        <v>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0</v>
      </c>
      <c r="L33" s="8">
        <f t="shared" si="8"/>
        <v>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616</v>
      </c>
      <c r="D34" s="328" t="s">
        <v>502</v>
      </c>
      <c r="E34" s="8"/>
      <c r="F34" s="8"/>
      <c r="G34" s="25">
        <f t="array" ref="G34">SUM(IF("1521"&amp;C34=KHN&amp;MH,SL))</f>
        <v>0</v>
      </c>
      <c r="H34" s="25">
        <f t="array" ref="H34">SUM(IF("1521"&amp;C34=KHN&amp;MH,TH))</f>
        <v>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0</v>
      </c>
      <c r="L34" s="8">
        <f t="shared" si="8"/>
        <v>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765</v>
      </c>
      <c r="D35" s="328" t="s">
        <v>502</v>
      </c>
      <c r="E35" s="8"/>
      <c r="F35" s="8"/>
      <c r="G35" s="25">
        <f t="array" ref="G35">SUM(IF("1521"&amp;C35=KHN&amp;MH,SL))</f>
        <v>0</v>
      </c>
      <c r="H35" s="25">
        <f t="array" ref="H35">SUM(IF("1521"&amp;C35=KHN&amp;MH,TH))</f>
        <v>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0</v>
      </c>
      <c r="L35" s="8">
        <f t="shared" si="8"/>
        <v>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540</v>
      </c>
      <c r="D36" s="328" t="s">
        <v>502</v>
      </c>
      <c r="E36" s="8"/>
      <c r="F36" s="8"/>
      <c r="G36" s="25">
        <f t="array" ref="G36">SUM(IF("1521"&amp;C36=KHN&amp;MH,SL))</f>
        <v>0</v>
      </c>
      <c r="H36" s="25">
        <f t="array" ref="H36">SUM(IF("1521"&amp;C36=KHN&amp;MH,TH))</f>
        <v>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0</v>
      </c>
      <c r="L36" s="8">
        <f t="shared" si="8"/>
        <v>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810</v>
      </c>
      <c r="D37" s="328" t="s">
        <v>502</v>
      </c>
      <c r="E37" s="8"/>
      <c r="F37" s="8"/>
      <c r="G37" s="25">
        <f t="array" ref="G37">SUM(IF("1521"&amp;C37=KHN&amp;MH,SL))</f>
        <v>0</v>
      </c>
      <c r="H37" s="25">
        <f t="array" ref="H37">SUM(IF("1521"&amp;C37=KHN&amp;MH,TH))</f>
        <v>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0</v>
      </c>
      <c r="L37" s="8">
        <f t="shared" si="8"/>
        <v>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541</v>
      </c>
      <c r="D38" s="328" t="s">
        <v>502</v>
      </c>
      <c r="E38" s="8"/>
      <c r="F38" s="8"/>
      <c r="G38" s="25">
        <f t="array" ref="G38">SUM(IF("1521"&amp;C38=KHN&amp;MH,SL))</f>
        <v>0</v>
      </c>
      <c r="H38" s="25">
        <f t="array" ref="H38">SUM(IF("1521"&amp;C38=KHN&amp;MH,TH))</f>
        <v>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0</v>
      </c>
      <c r="L38" s="8">
        <f t="shared" si="8"/>
        <v>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655</v>
      </c>
      <c r="D39" s="328" t="s">
        <v>502</v>
      </c>
      <c r="E39" s="8"/>
      <c r="F39" s="8"/>
      <c r="G39" s="25">
        <f t="array" ref="G39">SUM(IF("1521"&amp;C39=KHN&amp;MH,SL))</f>
        <v>0</v>
      </c>
      <c r="H39" s="25">
        <f t="array" ref="H39">SUM(IF("1521"&amp;C39=KHN&amp;MH,TH))</f>
        <v>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0</v>
      </c>
      <c r="L39" s="8">
        <f t="shared" si="8"/>
        <v>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774</v>
      </c>
      <c r="D40" s="328" t="s">
        <v>502</v>
      </c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8"/>
        <v>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649</v>
      </c>
      <c r="D41" s="328" t="s">
        <v>502</v>
      </c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8"/>
        <v>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656</v>
      </c>
      <c r="D42" s="328" t="s">
        <v>502</v>
      </c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8"/>
        <v>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545</v>
      </c>
      <c r="D43" s="328" t="s">
        <v>502</v>
      </c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8"/>
        <v>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747</v>
      </c>
      <c r="D44" s="328" t="s">
        <v>502</v>
      </c>
      <c r="E44" s="8"/>
      <c r="F44" s="8"/>
      <c r="G44" s="25">
        <f t="array" ref="G44">SUM(IF("1521"&amp;C44=KHN&amp;MH,SL))</f>
        <v>0</v>
      </c>
      <c r="H44" s="25">
        <f t="array" ref="H44">SUM(IF("1521"&amp;C44=KHN&amp;MH,TH))</f>
        <v>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0</v>
      </c>
      <c r="L44" s="8">
        <f t="shared" si="8"/>
        <v>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609</v>
      </c>
      <c r="D45" s="328" t="s">
        <v>502</v>
      </c>
      <c r="E45" s="8"/>
      <c r="F45" s="8"/>
      <c r="G45" s="25">
        <f t="array" ref="G45">SUM(IF("1521"&amp;C45=KHN&amp;MH,SL))</f>
        <v>0</v>
      </c>
      <c r="H45" s="25">
        <f t="array" ref="H45">SUM(IF("1521"&amp;C45=KHN&amp;MH,TH))</f>
        <v>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0</v>
      </c>
      <c r="L45" s="8">
        <f t="shared" si="8"/>
        <v>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676</v>
      </c>
      <c r="D46" s="328" t="s">
        <v>502</v>
      </c>
      <c r="E46" s="8"/>
      <c r="F46" s="8"/>
      <c r="G46" s="25">
        <f t="array" ref="G46">SUM(IF("1521"&amp;C46=KHN&amp;MH,SL))</f>
        <v>0</v>
      </c>
      <c r="H46" s="25">
        <f t="array" ref="H46">SUM(IF("1521"&amp;C46=KHN&amp;MH,TH))</f>
        <v>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0</v>
      </c>
      <c r="L46" s="8">
        <f t="shared" si="8"/>
        <v>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617</v>
      </c>
      <c r="D47" s="328" t="s">
        <v>502</v>
      </c>
      <c r="E47" s="8"/>
      <c r="F47" s="8"/>
      <c r="G47" s="25">
        <f t="array" ref="G47">SUM(IF("1521"&amp;C47=KHN&amp;MH,SL))</f>
        <v>0</v>
      </c>
      <c r="H47" s="25">
        <f t="array" ref="H47">SUM(IF("1521"&amp;C47=KHN&amp;MH,TH))</f>
        <v>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0</v>
      </c>
      <c r="L47" s="8">
        <f t="shared" si="8"/>
        <v>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773</v>
      </c>
      <c r="D48" s="328" t="s">
        <v>502</v>
      </c>
      <c r="E48" s="8"/>
      <c r="F48" s="8"/>
      <c r="G48" s="25">
        <f t="array" ref="G48">SUM(IF("1521"&amp;C48=KHN&amp;MH,SL))</f>
        <v>0</v>
      </c>
      <c r="H48" s="25">
        <f t="array" ref="H48">SUM(IF("1521"&amp;C48=KHN&amp;MH,TH))</f>
        <v>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0</v>
      </c>
      <c r="L48" s="8">
        <f t="shared" si="8"/>
        <v>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794</v>
      </c>
      <c r="D49" s="328" t="s">
        <v>502</v>
      </c>
      <c r="E49" s="8"/>
      <c r="F49" s="8"/>
      <c r="G49" s="25">
        <f t="array" ref="G49">SUM(IF("1521"&amp;C49=KHN&amp;MH,SL))</f>
        <v>0</v>
      </c>
      <c r="H49" s="25">
        <f t="array" ref="H49">SUM(IF("1521"&amp;C49=KHN&amp;MH,TH))</f>
        <v>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0</v>
      </c>
      <c r="L49" s="8">
        <f t="shared" si="8"/>
        <v>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783</v>
      </c>
      <c r="D50" s="328" t="s">
        <v>502</v>
      </c>
      <c r="E50" s="8"/>
      <c r="F50" s="8"/>
      <c r="G50" s="25">
        <f t="array" ref="G50">SUM(IF("1521"&amp;C50=KHN&amp;MH,SL))</f>
        <v>0</v>
      </c>
      <c r="H50" s="25">
        <f t="array" ref="H50">SUM(IF("1521"&amp;C50=KHN&amp;MH,TH))</f>
        <v>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0</v>
      </c>
      <c r="L50" s="8">
        <f t="shared" si="8"/>
        <v>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542</v>
      </c>
      <c r="D51" s="328" t="s">
        <v>502</v>
      </c>
      <c r="E51" s="8"/>
      <c r="F51" s="8"/>
      <c r="G51" s="25">
        <f t="array" ref="G51">SUM(IF("1521"&amp;C51=KHN&amp;MH,SL))</f>
        <v>0</v>
      </c>
      <c r="H51" s="25">
        <f t="array" ref="H51">SUM(IF("1521"&amp;C51=KHN&amp;MH,TH))</f>
        <v>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0</v>
      </c>
      <c r="L51" s="8">
        <f t="shared" si="8"/>
        <v>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647</v>
      </c>
      <c r="D52" s="328" t="s">
        <v>502</v>
      </c>
      <c r="E52" s="8"/>
      <c r="F52" s="8"/>
      <c r="G52" s="25">
        <f t="array" ref="G52">SUM(IF("1521"&amp;C52=KHN&amp;MH,SL))</f>
        <v>0</v>
      </c>
      <c r="H52" s="25">
        <f t="array" ref="H52">SUM(IF("1521"&amp;C52=KHN&amp;MH,TH))</f>
        <v>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0</v>
      </c>
      <c r="L52" s="8">
        <f t="shared" si="8"/>
        <v>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753</v>
      </c>
      <c r="D53" s="328" t="s">
        <v>502</v>
      </c>
      <c r="E53" s="8"/>
      <c r="F53" s="8"/>
      <c r="G53" s="25">
        <f t="array" ref="G53">SUM(IF("1521"&amp;C53=KHN&amp;MH,SL))</f>
        <v>0</v>
      </c>
      <c r="H53" s="25">
        <f t="array" ref="H53">SUM(IF("1521"&amp;C53=KHN&amp;MH,TH))</f>
        <v>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0</v>
      </c>
      <c r="L53" s="8">
        <f t="shared" si="8"/>
        <v>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778</v>
      </c>
      <c r="D54" s="328" t="s">
        <v>502</v>
      </c>
      <c r="E54" s="8"/>
      <c r="F54" s="8"/>
      <c r="G54" s="25">
        <f t="array" ref="G54">SUM(IF("1521"&amp;C54=KHN&amp;MH,SL))</f>
        <v>0</v>
      </c>
      <c r="H54" s="25">
        <f t="array" ref="H54">SUM(IF("1521"&amp;C54=KHN&amp;MH,TH))</f>
        <v>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0</v>
      </c>
      <c r="L54" s="8">
        <f t="shared" si="8"/>
        <v>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666</v>
      </c>
      <c r="D55" s="328" t="s">
        <v>502</v>
      </c>
      <c r="E55" s="8"/>
      <c r="F55" s="8"/>
      <c r="G55" s="25">
        <f t="array" ref="G55">SUM(IF("1521"&amp;C55=KHN&amp;MH,SL))</f>
        <v>0</v>
      </c>
      <c r="H55" s="25">
        <f t="array" ref="H55">SUM(IF("1521"&amp;C55=KHN&amp;MH,TH))</f>
        <v>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0</v>
      </c>
      <c r="L55" s="8">
        <f t="shared" si="8"/>
        <v>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710</v>
      </c>
      <c r="D56" s="328" t="s">
        <v>502</v>
      </c>
      <c r="E56" s="8"/>
      <c r="F56" s="8"/>
      <c r="G56" s="25">
        <f t="array" ref="G56">SUM(IF("1521"&amp;C56=KHN&amp;MH,SL))</f>
        <v>0</v>
      </c>
      <c r="H56" s="25">
        <f t="array" ref="H56">SUM(IF("1521"&amp;C56=KHN&amp;MH,TH))</f>
        <v>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0</v>
      </c>
      <c r="L56" s="8">
        <f t="shared" si="8"/>
        <v>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708</v>
      </c>
      <c r="D57" s="328" t="s">
        <v>502</v>
      </c>
      <c r="E57" s="8"/>
      <c r="F57" s="8"/>
      <c r="G57" s="25">
        <f t="array" ref="G57">SUM(IF("1521"&amp;C57=KHN&amp;MH,SL))</f>
        <v>0</v>
      </c>
      <c r="H57" s="25">
        <f t="array" ref="H57">SUM(IF("1521"&amp;C57=KHN&amp;MH,TH))</f>
        <v>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0</v>
      </c>
      <c r="L57" s="8">
        <f t="shared" si="8"/>
        <v>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618</v>
      </c>
      <c r="D58" s="328" t="s">
        <v>502</v>
      </c>
      <c r="E58" s="8"/>
      <c r="F58" s="8"/>
      <c r="G58" s="25">
        <f t="array" ref="G58">SUM(IF("1521"&amp;C58=KHN&amp;MH,SL))</f>
        <v>0</v>
      </c>
      <c r="H58" s="25">
        <f t="array" ref="H58">SUM(IF("1521"&amp;C58=KHN&amp;MH,TH))</f>
        <v>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0</v>
      </c>
      <c r="L58" s="8">
        <f t="shared" si="8"/>
        <v>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781</v>
      </c>
      <c r="D59" s="328" t="s">
        <v>502</v>
      </c>
      <c r="E59" s="8"/>
      <c r="F59" s="8"/>
      <c r="G59" s="25">
        <f t="array" ref="G59">SUM(IF("1521"&amp;C59=KHN&amp;MH,SL))</f>
        <v>0</v>
      </c>
      <c r="H59" s="25">
        <f t="array" ref="H59">SUM(IF("1521"&amp;C59=KHN&amp;MH,TH))</f>
        <v>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0</v>
      </c>
      <c r="L59" s="8">
        <f t="shared" si="8"/>
        <v>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648</v>
      </c>
      <c r="D60" s="328" t="s">
        <v>502</v>
      </c>
      <c r="E60" s="8"/>
      <c r="F60" s="8"/>
      <c r="G60" s="25">
        <f t="array" ref="G60">SUM(IF("1521"&amp;C60=KHN&amp;MH,SL))</f>
        <v>0</v>
      </c>
      <c r="H60" s="25">
        <f t="array" ref="H60">SUM(IF("1521"&amp;C60=KHN&amp;MH,TH))</f>
        <v>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0</v>
      </c>
      <c r="L60" s="8">
        <f t="shared" si="8"/>
        <v>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630</v>
      </c>
      <c r="D61" s="328" t="s">
        <v>502</v>
      </c>
      <c r="E61" s="8"/>
      <c r="F61" s="8"/>
      <c r="G61" s="25">
        <f t="array" ref="G61">SUM(IF("1521"&amp;C61=KHN&amp;MH,SL))</f>
        <v>0</v>
      </c>
      <c r="H61" s="25">
        <f t="array" ref="H61">SUM(IF("1521"&amp;C61=KHN&amp;MH,TH))</f>
        <v>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0</v>
      </c>
      <c r="L61" s="8">
        <f t="shared" si="8"/>
        <v>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758</v>
      </c>
      <c r="D62" s="328" t="s">
        <v>502</v>
      </c>
      <c r="E62" s="8"/>
      <c r="F62" s="8"/>
      <c r="G62" s="25">
        <f t="array" ref="G62">SUM(IF("1521"&amp;C62=KHN&amp;MH,SL))</f>
        <v>0</v>
      </c>
      <c r="H62" s="25">
        <f t="array" ref="H62">SUM(IF("1521"&amp;C62=KHN&amp;MH,TH))</f>
        <v>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0</v>
      </c>
      <c r="L62" s="8">
        <f t="shared" si="8"/>
        <v>0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525</v>
      </c>
      <c r="D63" s="328" t="s">
        <v>502</v>
      </c>
      <c r="E63" s="8"/>
      <c r="F63" s="8"/>
      <c r="G63" s="25">
        <f t="array" ref="G63">SUM(IF("1521"&amp;C63=KHN&amp;MH,SL))</f>
        <v>0</v>
      </c>
      <c r="H63" s="25">
        <f t="array" ref="H63">SUM(IF("1521"&amp;C63=KHN&amp;MH,TH))</f>
        <v>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0</v>
      </c>
      <c r="L63" s="8">
        <f t="shared" si="8"/>
        <v>0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780</v>
      </c>
      <c r="D64" s="328" t="s">
        <v>502</v>
      </c>
      <c r="E64" s="8"/>
      <c r="F64" s="8"/>
      <c r="G64" s="25">
        <f t="array" ref="G64">SUM(IF("1521"&amp;C64=KHN&amp;MH,SL))</f>
        <v>0</v>
      </c>
      <c r="H64" s="25">
        <f t="array" ref="H64">SUM(IF("1521"&amp;C64=KHN&amp;MH,TH))</f>
        <v>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0</v>
      </c>
      <c r="L64" s="8">
        <f t="shared" si="8"/>
        <v>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709</v>
      </c>
      <c r="D65" s="328" t="s">
        <v>502</v>
      </c>
      <c r="E65" s="8"/>
      <c r="F65" s="8"/>
      <c r="G65" s="25">
        <f t="array" ref="G65">SUM(IF("1521"&amp;C65=KHN&amp;MH,SL))</f>
        <v>0</v>
      </c>
      <c r="H65" s="25">
        <f t="array" ref="H65">SUM(IF("1521"&amp;C65=KHN&amp;MH,TH))</f>
        <v>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0</v>
      </c>
      <c r="L65" s="8">
        <f t="shared" si="8"/>
        <v>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812</v>
      </c>
      <c r="D66" s="328" t="s">
        <v>502</v>
      </c>
      <c r="E66" s="8"/>
      <c r="F66" s="8"/>
      <c r="G66" s="25">
        <f t="array" ref="G66">SUM(IF("1521"&amp;C66=KHN&amp;MH,SL))</f>
        <v>0</v>
      </c>
      <c r="H66" s="25">
        <f t="array" ref="H66">SUM(IF("1521"&amp;C66=KHN&amp;MH,TH))</f>
        <v>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0</v>
      </c>
      <c r="L66" s="8">
        <f t="shared" si="8"/>
        <v>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677</v>
      </c>
      <c r="D67" s="328" t="s">
        <v>502</v>
      </c>
      <c r="E67" s="8"/>
      <c r="F67" s="8"/>
      <c r="G67" s="25">
        <f t="array" ref="G67">SUM(IF("1521"&amp;C67=KHN&amp;MH,SL))</f>
        <v>0</v>
      </c>
      <c r="H67" s="25">
        <f t="array" ref="H67">SUM(IF("1521"&amp;C67=KHN&amp;MH,TH))</f>
        <v>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0</v>
      </c>
      <c r="L67" s="8">
        <f t="shared" si="8"/>
        <v>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835</v>
      </c>
      <c r="D68" s="328" t="s">
        <v>502</v>
      </c>
      <c r="E68" s="8"/>
      <c r="F68" s="8"/>
      <c r="G68" s="25">
        <f t="array" ref="G68">SUM(IF("1521"&amp;C68=KHN&amp;MH,SL))</f>
        <v>0</v>
      </c>
      <c r="H68" s="25">
        <f t="array" ref="H68">SUM(IF("1521"&amp;C68=KHN&amp;MH,TH))</f>
        <v>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0</v>
      </c>
      <c r="L68" s="8">
        <f t="shared" si="8"/>
        <v>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793</v>
      </c>
      <c r="D69" s="328" t="s">
        <v>502</v>
      </c>
      <c r="E69" s="8"/>
      <c r="F69" s="8"/>
      <c r="G69" s="25">
        <f t="array" ref="G69">SUM(IF("1521"&amp;C69=KHN&amp;MH,SL))</f>
        <v>0</v>
      </c>
      <c r="H69" s="25">
        <f t="array" ref="H69">SUM(IF("1521"&amp;C69=KHN&amp;MH,TH))</f>
        <v>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0</v>
      </c>
      <c r="L69" s="8">
        <f t="shared" si="8"/>
        <v>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779</v>
      </c>
      <c r="D70" s="328" t="s">
        <v>502</v>
      </c>
      <c r="E70" s="8"/>
      <c r="F70" s="8"/>
      <c r="G70" s="25">
        <f t="array" ref="G70">SUM(IF("1521"&amp;C70=KHN&amp;MH,SL))</f>
        <v>0</v>
      </c>
      <c r="H70" s="25">
        <f t="array" ref="H70">SUM(IF("1521"&amp;C70=KHN&amp;MH,TH))</f>
        <v>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0</v>
      </c>
      <c r="L70" s="8">
        <f t="shared" si="8"/>
        <v>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631</v>
      </c>
      <c r="D71" s="328" t="s">
        <v>502</v>
      </c>
      <c r="E71" s="8"/>
      <c r="F71" s="8"/>
      <c r="G71" s="25">
        <f t="array" ref="G71">SUM(IF("1521"&amp;C71=KHN&amp;MH,SL))</f>
        <v>0</v>
      </c>
      <c r="H71" s="25">
        <f t="array" ref="H71">SUM(IF("1521"&amp;C71=KHN&amp;MH,TH))</f>
        <v>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0</v>
      </c>
      <c r="L71" s="8">
        <f t="shared" si="8"/>
        <v>0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829</v>
      </c>
      <c r="D72" s="328" t="s">
        <v>502</v>
      </c>
      <c r="E72" s="8"/>
      <c r="F72" s="8"/>
      <c r="G72" s="25">
        <f t="array" ref="G72">SUM(IF("1521"&amp;C72=KHN&amp;MH,SL))</f>
        <v>0</v>
      </c>
      <c r="H72" s="25">
        <f t="array" ref="H72">SUM(IF("1521"&amp;C72=KHN&amp;MH,TH))</f>
        <v>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0</v>
      </c>
      <c r="L72" s="8">
        <f t="shared" si="8"/>
        <v>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526</v>
      </c>
      <c r="D73" s="328" t="s">
        <v>502</v>
      </c>
      <c r="E73" s="8"/>
      <c r="F73" s="8"/>
      <c r="G73" s="25">
        <f t="array" ref="G73">SUM(IF("1521"&amp;C73=KHN&amp;MH,SL))</f>
        <v>0</v>
      </c>
      <c r="H73" s="25">
        <f t="array" ref="H73">SUM(IF("1521"&amp;C73=KHN&amp;MH,TH))</f>
        <v>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0</v>
      </c>
      <c r="L73" s="8">
        <f t="shared" si="8"/>
        <v>0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659</v>
      </c>
      <c r="D74" s="328" t="s">
        <v>502</v>
      </c>
      <c r="E74" s="8"/>
      <c r="F74" s="8"/>
      <c r="G74" s="25">
        <f t="array" ref="G74">SUM(IF("1521"&amp;C74=KHN&amp;MH,SL))</f>
        <v>0</v>
      </c>
      <c r="H74" s="25">
        <f t="array" ref="H74">SUM(IF("1521"&amp;C74=KHN&amp;MH,TH))</f>
        <v>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0</v>
      </c>
      <c r="L74" s="8">
        <f t="shared" si="8"/>
        <v>0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711</v>
      </c>
      <c r="D75" s="328" t="s">
        <v>502</v>
      </c>
      <c r="E75" s="8"/>
      <c r="F75" s="8"/>
      <c r="G75" s="25">
        <f t="array" ref="G75">SUM(IF("1521"&amp;C75=KHN&amp;MH,SL))</f>
        <v>0</v>
      </c>
      <c r="H75" s="25">
        <f t="array" ref="H75">SUM(IF("1521"&amp;C75=KHN&amp;MH,TH))</f>
        <v>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0</v>
      </c>
      <c r="L75" s="8">
        <f t="shared" si="8"/>
        <v>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632</v>
      </c>
      <c r="D76" s="328" t="s">
        <v>502</v>
      </c>
      <c r="E76" s="8"/>
      <c r="F76" s="8"/>
      <c r="G76" s="25">
        <f t="array" ref="G76">SUM(IF("1521"&amp;C76=KHN&amp;MH,SL))</f>
        <v>0</v>
      </c>
      <c r="H76" s="25">
        <f t="array" ref="H76">SUM(IF("1521"&amp;C76=KHN&amp;MH,TH))</f>
        <v>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0</v>
      </c>
      <c r="L76" s="8">
        <f t="shared" si="8"/>
        <v>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646</v>
      </c>
      <c r="D77" s="328" t="s">
        <v>502</v>
      </c>
      <c r="E77" s="8"/>
      <c r="F77" s="8"/>
      <c r="G77" s="25">
        <f t="array" ref="G77">SUM(IF("1521"&amp;C77=KHN&amp;MH,SL))</f>
        <v>0</v>
      </c>
      <c r="H77" s="25">
        <f t="array" ref="H77">SUM(IF("1521"&amp;C77=KHN&amp;MH,TH))</f>
        <v>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0</v>
      </c>
      <c r="L77" s="8">
        <f t="shared" si="8"/>
        <v>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530</v>
      </c>
      <c r="D78" s="328" t="s">
        <v>502</v>
      </c>
      <c r="E78" s="8"/>
      <c r="F78" s="8"/>
      <c r="G78" s="25">
        <f t="array" ref="G78">SUM(IF("1521"&amp;C78=KHN&amp;MH,SL))</f>
        <v>0</v>
      </c>
      <c r="H78" s="25">
        <f t="array" ref="H78">SUM(IF("1521"&amp;C78=KHN&amp;MH,TH))</f>
        <v>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0</v>
      </c>
      <c r="L78" s="8">
        <f t="shared" si="8"/>
        <v>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605</v>
      </c>
      <c r="D79" s="328" t="s">
        <v>502</v>
      </c>
      <c r="E79" s="8"/>
      <c r="F79" s="8"/>
      <c r="G79" s="25">
        <f t="array" ref="G79">SUM(IF("1521"&amp;C79=KHN&amp;MH,SL))</f>
        <v>0</v>
      </c>
      <c r="H79" s="25">
        <f t="array" ref="H79">SUM(IF("1521"&amp;C79=KHN&amp;MH,TH))</f>
        <v>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0</v>
      </c>
      <c r="L79" s="8">
        <f t="shared" si="8"/>
        <v>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685</v>
      </c>
      <c r="D80" s="328" t="s">
        <v>502</v>
      </c>
      <c r="E80" s="8"/>
      <c r="F80" s="8"/>
      <c r="G80" s="25">
        <f t="array" ref="G80">SUM(IF("1521"&amp;C80=KHN&amp;MH,SL))</f>
        <v>0</v>
      </c>
      <c r="H80" s="25">
        <f t="array" ref="H80">SUM(IF("1521"&amp;C80=KHN&amp;MH,TH))</f>
        <v>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0</v>
      </c>
      <c r="L80" s="8">
        <f t="shared" si="8"/>
        <v>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724</v>
      </c>
      <c r="D81" s="328" t="s">
        <v>502</v>
      </c>
      <c r="E81" s="8"/>
      <c r="F81" s="8"/>
      <c r="G81" s="25">
        <f t="array" ref="G81">SUM(IF("1521"&amp;C81=KHN&amp;MH,SL))</f>
        <v>0</v>
      </c>
      <c r="H81" s="25">
        <f t="array" ref="H81">SUM(IF("1521"&amp;C81=KHN&amp;MH,TH))</f>
        <v>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0</v>
      </c>
      <c r="L81" s="8">
        <f t="shared" si="8"/>
        <v>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713</v>
      </c>
      <c r="D82" s="328" t="s">
        <v>502</v>
      </c>
      <c r="E82" s="8"/>
      <c r="F82" s="8"/>
      <c r="G82" s="25">
        <f t="array" ref="G82">SUM(IF("1521"&amp;C82=KHN&amp;MH,SL))</f>
        <v>0</v>
      </c>
      <c r="H82" s="25">
        <f t="array" ref="H82">SUM(IF("1521"&amp;C82=KHN&amp;MH,TH))</f>
        <v>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0</v>
      </c>
      <c r="L82" s="8">
        <f t="shared" ref="L82:L145" si="12">F82+H82-J82</f>
        <v>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714</v>
      </c>
      <c r="D83" s="328" t="s">
        <v>502</v>
      </c>
      <c r="E83" s="8"/>
      <c r="F83" s="8"/>
      <c r="G83" s="25">
        <f t="array" ref="G83">SUM(IF("1521"&amp;C83=KHN&amp;MH,SL))</f>
        <v>0</v>
      </c>
      <c r="H83" s="25">
        <f t="array" ref="H83">SUM(IF("1521"&amp;C83=KHN&amp;MH,TH))</f>
        <v>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0</v>
      </c>
      <c r="L83" s="8">
        <f t="shared" si="12"/>
        <v>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633</v>
      </c>
      <c r="D84" s="328" t="s">
        <v>502</v>
      </c>
      <c r="E84" s="8"/>
      <c r="F84" s="8"/>
      <c r="G84" s="25">
        <f t="array" ref="G84">SUM(IF("1521"&amp;C84=KHN&amp;MH,SL))</f>
        <v>0</v>
      </c>
      <c r="H84" s="25">
        <f t="array" ref="H84">SUM(IF("1521"&amp;C84=KHN&amp;MH,TH))</f>
        <v>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0</v>
      </c>
      <c r="L84" s="8">
        <f t="shared" si="12"/>
        <v>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813</v>
      </c>
      <c r="D85" s="328" t="s">
        <v>502</v>
      </c>
      <c r="E85" s="8"/>
      <c r="F85" s="8"/>
      <c r="G85" s="25">
        <f t="array" ref="G85">SUM(IF("1521"&amp;C85=KHN&amp;MH,SL))</f>
        <v>0</v>
      </c>
      <c r="H85" s="25">
        <f t="array" ref="H85">SUM(IF("1521"&amp;C85=KHN&amp;MH,TH))</f>
        <v>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0</v>
      </c>
      <c r="L85" s="8">
        <f t="shared" si="12"/>
        <v>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811</v>
      </c>
      <c r="D86" s="328" t="s">
        <v>502</v>
      </c>
      <c r="E86" s="8"/>
      <c r="F86" s="8"/>
      <c r="G86" s="25">
        <f t="array" ref="G86">SUM(IF("1521"&amp;C86=KHN&amp;MH,SL))</f>
        <v>0</v>
      </c>
      <c r="H86" s="25">
        <f t="array" ref="H86">SUM(IF("1521"&amp;C86=KHN&amp;MH,TH))</f>
        <v>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0</v>
      </c>
      <c r="L86" s="8">
        <f t="shared" si="12"/>
        <v>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667</v>
      </c>
      <c r="D87" s="328" t="s">
        <v>502</v>
      </c>
      <c r="E87" s="8"/>
      <c r="F87" s="8"/>
      <c r="G87" s="25">
        <f t="array" ref="G87">SUM(IF("1521"&amp;C87=KHN&amp;MH,SL))</f>
        <v>0</v>
      </c>
      <c r="H87" s="25">
        <f t="array" ref="H87">SUM(IF("1521"&amp;C87=KHN&amp;MH,TH))</f>
        <v>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0</v>
      </c>
      <c r="L87" s="8">
        <f t="shared" si="12"/>
        <v>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746</v>
      </c>
      <c r="D88" s="328" t="s">
        <v>502</v>
      </c>
      <c r="E88" s="8"/>
      <c r="F88" s="8"/>
      <c r="G88" s="25">
        <f t="array" ref="G88">SUM(IF("1521"&amp;C88=KHN&amp;MH,SL))</f>
        <v>0</v>
      </c>
      <c r="H88" s="25">
        <f t="array" ref="H88">SUM(IF("1521"&amp;C88=KHN&amp;MH,TH))</f>
        <v>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0</v>
      </c>
      <c r="L88" s="8">
        <f t="shared" si="12"/>
        <v>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640</v>
      </c>
      <c r="D89" s="328" t="s">
        <v>502</v>
      </c>
      <c r="E89" s="8"/>
      <c r="F89" s="8"/>
      <c r="G89" s="25">
        <f t="array" ref="G89">SUM(IF("1521"&amp;C89=KHN&amp;MH,SL))</f>
        <v>0</v>
      </c>
      <c r="H89" s="25">
        <f t="array" ref="H89">SUM(IF("1521"&amp;C89=KHN&amp;MH,TH))</f>
        <v>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0</v>
      </c>
      <c r="L89" s="8">
        <f t="shared" si="12"/>
        <v>0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533</v>
      </c>
      <c r="D90" s="328" t="s">
        <v>502</v>
      </c>
      <c r="E90" s="8"/>
      <c r="F90" s="8"/>
      <c r="G90" s="25">
        <f t="array" ref="G90">SUM(IF("1521"&amp;C90=KHN&amp;MH,SL))</f>
        <v>0</v>
      </c>
      <c r="H90" s="25">
        <f t="array" ref="H90">SUM(IF("1521"&amp;C90=KHN&amp;MH,TH))</f>
        <v>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0</v>
      </c>
      <c r="L90" s="8">
        <f t="shared" si="12"/>
        <v>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681</v>
      </c>
      <c r="D91" s="328" t="s">
        <v>502</v>
      </c>
      <c r="E91" s="8"/>
      <c r="F91" s="8"/>
      <c r="G91" s="25">
        <f t="array" ref="G91">SUM(IF("1521"&amp;C91=KHN&amp;MH,SL))</f>
        <v>0</v>
      </c>
      <c r="H91" s="25">
        <f t="array" ref="H91">SUM(IF("1521"&amp;C91=KHN&amp;MH,TH))</f>
        <v>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0</v>
      </c>
      <c r="L91" s="8">
        <f t="shared" si="12"/>
        <v>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638</v>
      </c>
      <c r="D92" s="328" t="s">
        <v>502</v>
      </c>
      <c r="E92" s="8"/>
      <c r="F92" s="8"/>
      <c r="G92" s="25">
        <f t="array" ref="G92">SUM(IF("1521"&amp;C92=KHN&amp;MH,SL))</f>
        <v>0</v>
      </c>
      <c r="H92" s="25">
        <f t="array" ref="H92">SUM(IF("1521"&amp;C92=KHN&amp;MH,TH))</f>
        <v>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0</v>
      </c>
      <c r="L92" s="8">
        <f t="shared" si="12"/>
        <v>0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695</v>
      </c>
      <c r="D93" s="328" t="s">
        <v>502</v>
      </c>
      <c r="E93" s="8"/>
      <c r="F93" s="8"/>
      <c r="G93" s="25">
        <f t="array" ref="G93">SUM(IF("1521"&amp;C93=KHN&amp;MH,SL))</f>
        <v>0</v>
      </c>
      <c r="H93" s="25">
        <f t="array" ref="H93">SUM(IF("1521"&amp;C93=KHN&amp;MH,TH))</f>
        <v>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0</v>
      </c>
      <c r="L93" s="8">
        <f t="shared" si="12"/>
        <v>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531</v>
      </c>
      <c r="D94" s="328" t="s">
        <v>502</v>
      </c>
      <c r="E94" s="8"/>
      <c r="F94" s="8"/>
      <c r="G94" s="25">
        <f t="array" ref="G94">SUM(IF("1521"&amp;C94=KHN&amp;MH,SL))</f>
        <v>0</v>
      </c>
      <c r="H94" s="25">
        <f t="array" ref="H94">SUM(IF("1521"&amp;C94=KHN&amp;MH,TH))</f>
        <v>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0</v>
      </c>
      <c r="L94" s="8">
        <f t="shared" si="12"/>
        <v>0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522</v>
      </c>
      <c r="D95" s="328" t="s">
        <v>502</v>
      </c>
      <c r="E95" s="8"/>
      <c r="F95" s="8"/>
      <c r="G95" s="25">
        <f t="array" ref="G95">SUM(IF("1521"&amp;C95=KHN&amp;MH,SL))</f>
        <v>0</v>
      </c>
      <c r="H95" s="25">
        <f t="array" ref="H95">SUM(IF("1521"&amp;C95=KHN&amp;MH,TH))</f>
        <v>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0</v>
      </c>
      <c r="L95" s="8">
        <f t="shared" si="12"/>
        <v>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661</v>
      </c>
      <c r="D96" s="328" t="s">
        <v>502</v>
      </c>
      <c r="E96" s="8"/>
      <c r="F96" s="8"/>
      <c r="G96" s="25">
        <f t="array" ref="G96">SUM(IF("1521"&amp;C96=KHN&amp;MH,SL))</f>
        <v>0</v>
      </c>
      <c r="H96" s="25">
        <f t="array" ref="H96">SUM(IF("1521"&amp;C96=KHN&amp;MH,TH))</f>
        <v>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0</v>
      </c>
      <c r="L96" s="8">
        <f t="shared" si="12"/>
        <v>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682</v>
      </c>
      <c r="D97" s="328" t="s">
        <v>502</v>
      </c>
      <c r="E97" s="8"/>
      <c r="F97" s="8"/>
      <c r="G97" s="25">
        <f t="array" ref="G97">SUM(IF("1521"&amp;C97=KHN&amp;MH,SL))</f>
        <v>0</v>
      </c>
      <c r="H97" s="25">
        <f t="array" ref="H97">SUM(IF("1521"&amp;C97=KHN&amp;MH,TH))</f>
        <v>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0</v>
      </c>
      <c r="L97" s="8">
        <f t="shared" si="12"/>
        <v>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524</v>
      </c>
      <c r="D98" s="328" t="s">
        <v>502</v>
      </c>
      <c r="E98" s="8"/>
      <c r="F98" s="8"/>
      <c r="G98" s="25">
        <f t="array" ref="G98">SUM(IF("1521"&amp;C98=KHN&amp;MH,SL))</f>
        <v>0</v>
      </c>
      <c r="H98" s="25">
        <f t="array" ref="H98">SUM(IF("1521"&amp;C98=KHN&amp;MH,TH))</f>
        <v>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0</v>
      </c>
      <c r="L98" s="8">
        <f t="shared" si="12"/>
        <v>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680</v>
      </c>
      <c r="D99" s="328" t="s">
        <v>502</v>
      </c>
      <c r="E99" s="8"/>
      <c r="F99" s="8"/>
      <c r="G99" s="25">
        <f t="array" ref="G99">SUM(IF("1521"&amp;C99=KHN&amp;MH,SL))</f>
        <v>0</v>
      </c>
      <c r="H99" s="25">
        <f t="array" ref="H99">SUM(IF("1521"&amp;C99=KHN&amp;MH,TH))</f>
        <v>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0</v>
      </c>
      <c r="L99" s="8">
        <f t="shared" si="12"/>
        <v>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733</v>
      </c>
      <c r="D100" s="328" t="s">
        <v>502</v>
      </c>
      <c r="E100" s="8"/>
      <c r="F100" s="8"/>
      <c r="G100" s="25">
        <f t="array" ref="G100">SUM(IF("1521"&amp;C100=KHN&amp;MH,SL))</f>
        <v>0</v>
      </c>
      <c r="H100" s="25">
        <f t="array" ref="H100">SUM(IF("1521"&amp;C100=KHN&amp;MH,TH))</f>
        <v>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0</v>
      </c>
      <c r="L100" s="8">
        <f t="shared" si="12"/>
        <v>0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641</v>
      </c>
      <c r="D101" s="328" t="s">
        <v>502</v>
      </c>
      <c r="E101" s="8"/>
      <c r="F101" s="8"/>
      <c r="G101" s="25">
        <f t="array" ref="G101">SUM(IF("1521"&amp;C101=KHN&amp;MH,SL))</f>
        <v>0</v>
      </c>
      <c r="H101" s="25">
        <f t="array" ref="H101">SUM(IF("1521"&amp;C101=KHN&amp;MH,TH))</f>
        <v>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0</v>
      </c>
      <c r="L101" s="8">
        <f t="shared" si="12"/>
        <v>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723</v>
      </c>
      <c r="D102" s="328" t="s">
        <v>502</v>
      </c>
      <c r="E102" s="8"/>
      <c r="F102" s="8"/>
      <c r="G102" s="25">
        <f t="array" ref="G102">SUM(IF("1521"&amp;C102=KHN&amp;MH,SL))</f>
        <v>0</v>
      </c>
      <c r="H102" s="25">
        <f t="array" ref="H102">SUM(IF("1521"&amp;C102=KHN&amp;MH,TH))</f>
        <v>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0</v>
      </c>
      <c r="L102" s="8">
        <f t="shared" si="12"/>
        <v>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534</v>
      </c>
      <c r="D103" s="328" t="s">
        <v>502</v>
      </c>
      <c r="E103" s="8"/>
      <c r="F103" s="8"/>
      <c r="G103" s="25">
        <f t="array" ref="G103">SUM(IF("1521"&amp;C103=KHN&amp;MH,SL))</f>
        <v>0</v>
      </c>
      <c r="H103" s="25">
        <f t="array" ref="H103">SUM(IF("1521"&amp;C103=KHN&amp;MH,TH))</f>
        <v>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0</v>
      </c>
      <c r="L103" s="8">
        <f t="shared" si="12"/>
        <v>0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759</v>
      </c>
      <c r="D104" s="328" t="s">
        <v>502</v>
      </c>
      <c r="E104" s="8"/>
      <c r="F104" s="8"/>
      <c r="G104" s="25">
        <f t="array" ref="G104">SUM(IF("1521"&amp;C104=KHN&amp;MH,SL))</f>
        <v>0</v>
      </c>
      <c r="H104" s="25">
        <f t="array" ref="H104">SUM(IF("1521"&amp;C104=KHN&amp;MH,TH))</f>
        <v>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0</v>
      </c>
      <c r="L104" s="8">
        <f t="shared" si="12"/>
        <v>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606</v>
      </c>
      <c r="D105" s="328" t="s">
        <v>502</v>
      </c>
      <c r="E105" s="8"/>
      <c r="F105" s="8"/>
      <c r="G105" s="25">
        <f t="array" ref="G105">SUM(IF("1521"&amp;C105=KHN&amp;MH,SL))</f>
        <v>0</v>
      </c>
      <c r="H105" s="25">
        <f t="array" ref="H105">SUM(IF("1521"&amp;C105=KHN&amp;MH,TH))</f>
        <v>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0</v>
      </c>
      <c r="L105" s="8">
        <f t="shared" si="12"/>
        <v>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701</v>
      </c>
      <c r="D106" s="328" t="s">
        <v>502</v>
      </c>
      <c r="E106" s="8"/>
      <c r="F106" s="8"/>
      <c r="G106" s="25">
        <f t="array" ref="G106">SUM(IF("1521"&amp;C106=KHN&amp;MH,SL))</f>
        <v>0</v>
      </c>
      <c r="H106" s="25">
        <f t="array" ref="H106">SUM(IF("1521"&amp;C106=KHN&amp;MH,TH))</f>
        <v>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0</v>
      </c>
      <c r="L106" s="8">
        <f t="shared" si="12"/>
        <v>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683</v>
      </c>
      <c r="D107" s="328" t="s">
        <v>502</v>
      </c>
      <c r="E107" s="8"/>
      <c r="F107" s="8"/>
      <c r="G107" s="25">
        <f t="array" ref="G107">SUM(IF("1521"&amp;C107=KHN&amp;MH,SL))</f>
        <v>0</v>
      </c>
      <c r="H107" s="25">
        <f t="array" ref="H107">SUM(IF("1521"&amp;C107=KHN&amp;MH,TH))</f>
        <v>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0</v>
      </c>
      <c r="L107" s="8">
        <f t="shared" si="12"/>
        <v>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639</v>
      </c>
      <c r="D108" s="328" t="s">
        <v>502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0</v>
      </c>
      <c r="L108" s="8">
        <f t="shared" si="12"/>
        <v>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642</v>
      </c>
      <c r="D109" s="328" t="s">
        <v>502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0</v>
      </c>
      <c r="L109" s="8">
        <f t="shared" si="12"/>
        <v>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532</v>
      </c>
      <c r="D110" s="328" t="s">
        <v>502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0</v>
      </c>
      <c r="L110" s="8">
        <f t="shared" si="12"/>
        <v>0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607</v>
      </c>
      <c r="D111" s="328" t="s">
        <v>502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0</v>
      </c>
      <c r="L111" s="8">
        <f t="shared" si="12"/>
        <v>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756</v>
      </c>
      <c r="D112" s="328" t="s">
        <v>502</v>
      </c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0</v>
      </c>
      <c r="L112" s="8">
        <f t="shared" si="12"/>
        <v>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608</v>
      </c>
      <c r="D113" s="328" t="s">
        <v>502</v>
      </c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0</v>
      </c>
      <c r="L113" s="8">
        <f t="shared" si="12"/>
        <v>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696</v>
      </c>
      <c r="D114" s="328" t="s">
        <v>502</v>
      </c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0</v>
      </c>
      <c r="L114" s="8">
        <f t="shared" si="12"/>
        <v>0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653</v>
      </c>
      <c r="D115" s="328" t="s">
        <v>502</v>
      </c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0</v>
      </c>
      <c r="L115" s="8">
        <f t="shared" si="12"/>
        <v>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796</v>
      </c>
      <c r="D116" s="328" t="s">
        <v>502</v>
      </c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0</v>
      </c>
      <c r="L116" s="8">
        <f t="shared" si="12"/>
        <v>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799</v>
      </c>
      <c r="D117" s="328" t="s">
        <v>502</v>
      </c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0</v>
      </c>
      <c r="L117" s="8">
        <f t="shared" si="12"/>
        <v>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678</v>
      </c>
      <c r="D118" s="328" t="s">
        <v>502</v>
      </c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0</v>
      </c>
      <c r="L118" s="8">
        <f t="shared" si="12"/>
        <v>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615</v>
      </c>
      <c r="D119" s="328" t="s">
        <v>502</v>
      </c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0</v>
      </c>
      <c r="L119" s="8">
        <f t="shared" si="12"/>
        <v>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712</v>
      </c>
      <c r="D120" s="328" t="s">
        <v>502</v>
      </c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0</v>
      </c>
      <c r="L120" s="8">
        <f t="shared" si="12"/>
        <v>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693</v>
      </c>
      <c r="D121" s="328" t="s">
        <v>502</v>
      </c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0</v>
      </c>
      <c r="L121" s="8">
        <f t="shared" si="12"/>
        <v>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757</v>
      </c>
      <c r="D122" s="328" t="s">
        <v>502</v>
      </c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0</v>
      </c>
      <c r="L122" s="8">
        <f t="shared" si="12"/>
        <v>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519</v>
      </c>
      <c r="D123" s="328" t="s">
        <v>502</v>
      </c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0</v>
      </c>
      <c r="L123" s="8">
        <f t="shared" si="12"/>
        <v>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784</v>
      </c>
      <c r="D124" s="328" t="s">
        <v>502</v>
      </c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0</v>
      </c>
      <c r="L124" s="8">
        <f t="shared" si="12"/>
        <v>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546</v>
      </c>
      <c r="D125" s="328" t="s">
        <v>502</v>
      </c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0</v>
      </c>
      <c r="L125" s="8">
        <f t="shared" si="12"/>
        <v>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635</v>
      </c>
      <c r="D126" s="328" t="s">
        <v>502</v>
      </c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0</v>
      </c>
      <c r="L126" s="8">
        <f t="shared" si="12"/>
        <v>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663</v>
      </c>
      <c r="D127" s="328" t="s">
        <v>502</v>
      </c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0</v>
      </c>
      <c r="L127" s="8">
        <f t="shared" si="12"/>
        <v>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539</v>
      </c>
      <c r="D128" s="328" t="s">
        <v>502</v>
      </c>
      <c r="E128" s="8"/>
      <c r="F128" s="8"/>
      <c r="G128" s="25">
        <f t="array" ref="G128">SUM(IF("1521"&amp;C128=KHN&amp;MH,SL))</f>
        <v>0</v>
      </c>
      <c r="H128" s="25">
        <f t="array" ref="H128">SUM(IF("1521"&amp;C128=KHN&amp;MH,TH))</f>
        <v>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0</v>
      </c>
      <c r="L128" s="8">
        <f t="shared" si="12"/>
        <v>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679</v>
      </c>
      <c r="D129" s="328" t="s">
        <v>502</v>
      </c>
      <c r="E129" s="8"/>
      <c r="F129" s="8"/>
      <c r="G129" s="25">
        <f t="array" ref="G129">SUM(IF("1521"&amp;C129=KHN&amp;MH,SL))</f>
        <v>0</v>
      </c>
      <c r="H129" s="25">
        <f t="array" ref="H129">SUM(IF("1521"&amp;C129=KHN&amp;MH,TH))</f>
        <v>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0</v>
      </c>
      <c r="L129" s="8">
        <f t="shared" si="12"/>
        <v>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807</v>
      </c>
      <c r="D130" s="328" t="s">
        <v>502</v>
      </c>
      <c r="E130" s="8"/>
      <c r="F130" s="8"/>
      <c r="G130" s="25">
        <f t="array" ref="G130">SUM(IF("1521"&amp;C130=KHN&amp;MH,SL))</f>
        <v>0</v>
      </c>
      <c r="H130" s="25">
        <f t="array" ref="H130">SUM(IF("1521"&amp;C130=KHN&amp;MH,TH))</f>
        <v>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0</v>
      </c>
      <c r="L130" s="8">
        <f t="shared" si="12"/>
        <v>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808</v>
      </c>
      <c r="D131" s="328" t="s">
        <v>502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0</v>
      </c>
      <c r="L131" s="8">
        <f t="shared" si="12"/>
        <v>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611</v>
      </c>
      <c r="D132" s="328" t="s">
        <v>502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0</v>
      </c>
      <c r="L132" s="8">
        <f t="shared" si="12"/>
        <v>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790</v>
      </c>
      <c r="D133" s="328" t="s">
        <v>502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0</v>
      </c>
      <c r="L133" s="8">
        <f t="shared" si="12"/>
        <v>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725</v>
      </c>
      <c r="D134" s="328" t="s">
        <v>502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0</v>
      </c>
      <c r="L134" s="8">
        <f t="shared" si="12"/>
        <v>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787</v>
      </c>
      <c r="D135" s="328" t="s">
        <v>502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0</v>
      </c>
      <c r="L135" s="8">
        <f t="shared" si="12"/>
        <v>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833</v>
      </c>
      <c r="D136" s="328" t="s">
        <v>502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0</v>
      </c>
      <c r="L136" s="8">
        <f t="shared" si="12"/>
        <v>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692</v>
      </c>
      <c r="D137" s="328" t="s">
        <v>502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0</v>
      </c>
      <c r="L137" s="8">
        <f t="shared" si="12"/>
        <v>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703</v>
      </c>
      <c r="D138" s="328" t="s">
        <v>502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0</v>
      </c>
      <c r="L138" s="8">
        <f t="shared" si="12"/>
        <v>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644</v>
      </c>
      <c r="D139" s="328" t="s">
        <v>502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0</v>
      </c>
      <c r="L139" s="8">
        <f t="shared" si="12"/>
        <v>0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612</v>
      </c>
      <c r="D140" s="328" t="s">
        <v>502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0</v>
      </c>
      <c r="L140" s="8">
        <f t="shared" si="12"/>
        <v>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517</v>
      </c>
      <c r="D141" s="328" t="s">
        <v>502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0</v>
      </c>
      <c r="L141" s="8">
        <f t="shared" si="12"/>
        <v>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777</v>
      </c>
      <c r="D142" s="328" t="s">
        <v>502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0</v>
      </c>
      <c r="L142" s="8">
        <f t="shared" si="12"/>
        <v>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699</v>
      </c>
      <c r="D143" s="328" t="s">
        <v>502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0</v>
      </c>
      <c r="L143" s="8">
        <f t="shared" si="12"/>
        <v>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650</v>
      </c>
      <c r="D144" s="328" t="s">
        <v>502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0</v>
      </c>
      <c r="L144" s="8">
        <f t="shared" si="12"/>
        <v>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826</v>
      </c>
      <c r="D145" s="328" t="s">
        <v>502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0</v>
      </c>
      <c r="L145" s="8">
        <f t="shared" si="12"/>
        <v>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698</v>
      </c>
      <c r="D146" s="328" t="s">
        <v>502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0</v>
      </c>
      <c r="L146" s="8">
        <f t="shared" ref="L146:L209" si="16">F146+H146-J146</f>
        <v>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792</v>
      </c>
      <c r="D147" s="328" t="s">
        <v>502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0</v>
      </c>
      <c r="L147" s="8">
        <f t="shared" si="16"/>
        <v>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674</v>
      </c>
      <c r="D148" s="328" t="s">
        <v>502</v>
      </c>
      <c r="E148" s="8"/>
      <c r="F148" s="8"/>
      <c r="G148" s="25">
        <f t="array" ref="G148">SUM(IF("1521"&amp;C148=KHN&amp;MH,SL))</f>
        <v>0</v>
      </c>
      <c r="H148" s="25">
        <f t="array" ref="H148">SUM(IF("1521"&amp;C148=KHN&amp;MH,TH))</f>
        <v>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0</v>
      </c>
      <c r="L148" s="8">
        <f t="shared" si="16"/>
        <v>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514</v>
      </c>
      <c r="D149" s="328" t="s">
        <v>502</v>
      </c>
      <c r="E149" s="8"/>
      <c r="F149" s="8"/>
      <c r="G149" s="25">
        <f t="array" ref="G149">SUM(IF("1521"&amp;C149=KHN&amp;MH,SL))</f>
        <v>0</v>
      </c>
      <c r="H149" s="25">
        <f t="array" ref="H149">SUM(IF("1521"&amp;C149=KHN&amp;MH,TH))</f>
        <v>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0</v>
      </c>
      <c r="L149" s="8">
        <f t="shared" si="16"/>
        <v>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715</v>
      </c>
      <c r="D150" s="328" t="s">
        <v>502</v>
      </c>
      <c r="E150" s="8"/>
      <c r="F150" s="8"/>
      <c r="G150" s="25">
        <f t="array" ref="G150">SUM(IF("1521"&amp;C150=KHN&amp;MH,SL))</f>
        <v>0</v>
      </c>
      <c r="H150" s="25">
        <f t="array" ref="H150">SUM(IF("1521"&amp;C150=KHN&amp;MH,TH))</f>
        <v>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0</v>
      </c>
      <c r="L150" s="8">
        <f t="shared" si="16"/>
        <v>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675</v>
      </c>
      <c r="D151" s="328" t="s">
        <v>502</v>
      </c>
      <c r="E151" s="8"/>
      <c r="F151" s="8"/>
      <c r="G151" s="25">
        <f t="array" ref="G151">SUM(IF("1521"&amp;C151=KHN&amp;MH,SL))</f>
        <v>0</v>
      </c>
      <c r="H151" s="25">
        <f t="array" ref="H151">SUM(IF("1521"&amp;C151=KHN&amp;MH,TH))</f>
        <v>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0</v>
      </c>
      <c r="L151" s="8">
        <f t="shared" si="16"/>
        <v>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614</v>
      </c>
      <c r="D152" s="328" t="s">
        <v>502</v>
      </c>
      <c r="E152" s="8"/>
      <c r="F152" s="8"/>
      <c r="G152" s="25">
        <f t="array" ref="G152">SUM(IF("1521"&amp;C152=KHN&amp;MH,SL))</f>
        <v>0</v>
      </c>
      <c r="H152" s="25">
        <f t="array" ref="H152">SUM(IF("1521"&amp;C152=KHN&amp;MH,TH))</f>
        <v>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0</v>
      </c>
      <c r="L152" s="8">
        <f t="shared" si="16"/>
        <v>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690</v>
      </c>
      <c r="D153" s="328" t="s">
        <v>502</v>
      </c>
      <c r="E153" s="8"/>
      <c r="F153" s="8"/>
      <c r="G153" s="25">
        <f t="array" ref="G153">SUM(IF("1521"&amp;C153=KHN&amp;MH,SL))</f>
        <v>0</v>
      </c>
      <c r="H153" s="25">
        <f t="array" ref="H153">SUM(IF("1521"&amp;C153=KHN&amp;MH,TH))</f>
        <v>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0</v>
      </c>
      <c r="L153" s="8">
        <f t="shared" si="16"/>
        <v>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686</v>
      </c>
      <c r="D154" s="328" t="s">
        <v>502</v>
      </c>
      <c r="E154" s="8"/>
      <c r="F154" s="8"/>
      <c r="G154" s="25">
        <f t="array" ref="G154">SUM(IF("1521"&amp;C154=KHN&amp;MH,SL))</f>
        <v>0</v>
      </c>
      <c r="H154" s="25">
        <f t="array" ref="H154">SUM(IF("1521"&amp;C154=KHN&amp;MH,TH))</f>
        <v>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0</v>
      </c>
      <c r="L154" s="8">
        <f t="shared" si="16"/>
        <v>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613</v>
      </c>
      <c r="D155" s="328" t="s">
        <v>502</v>
      </c>
      <c r="E155" s="8"/>
      <c r="F155" s="8"/>
      <c r="G155" s="25">
        <f t="array" ref="G155">SUM(IF("1521"&amp;C155=KHN&amp;MH,SL))</f>
        <v>0</v>
      </c>
      <c r="H155" s="25">
        <f t="array" ref="H155">SUM(IF("1521"&amp;C155=KHN&amp;MH,TH))</f>
        <v>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0</v>
      </c>
      <c r="L155" s="8">
        <f t="shared" si="16"/>
        <v>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671</v>
      </c>
      <c r="D156" s="328" t="s">
        <v>502</v>
      </c>
      <c r="E156" s="8"/>
      <c r="F156" s="8"/>
      <c r="G156" s="25">
        <f t="array" ref="G156">SUM(IF("1521"&amp;C156=KHN&amp;MH,SL))</f>
        <v>0</v>
      </c>
      <c r="H156" s="25">
        <f t="array" ref="H156">SUM(IF("1521"&amp;C156=KHN&amp;MH,TH))</f>
        <v>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0</v>
      </c>
      <c r="L156" s="8">
        <f t="shared" si="16"/>
        <v>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691</v>
      </c>
      <c r="D157" s="328" t="s">
        <v>502</v>
      </c>
      <c r="E157" s="8"/>
      <c r="F157" s="8"/>
      <c r="G157" s="25">
        <f t="array" ref="G157">SUM(IF("1521"&amp;C157=KHN&amp;MH,SL))</f>
        <v>0</v>
      </c>
      <c r="H157" s="25">
        <f t="array" ref="H157">SUM(IF("1521"&amp;C157=KHN&amp;MH,TH))</f>
        <v>0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0</v>
      </c>
      <c r="L157" s="8">
        <f t="shared" si="16"/>
        <v>0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827</v>
      </c>
      <c r="D158" s="328" t="s">
        <v>502</v>
      </c>
      <c r="E158" s="8"/>
      <c r="F158" s="8"/>
      <c r="G158" s="25">
        <f t="array" ref="G158">SUM(IF("1521"&amp;C158=KHN&amp;MH,SL))</f>
        <v>0</v>
      </c>
      <c r="H158" s="25">
        <f t="array" ref="H158">SUM(IF("1521"&amp;C158=KHN&amp;MH,TH))</f>
        <v>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0</v>
      </c>
      <c r="L158" s="8">
        <f t="shared" si="16"/>
        <v>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766</v>
      </c>
      <c r="D159" s="328" t="s">
        <v>502</v>
      </c>
      <c r="E159" s="8"/>
      <c r="F159" s="8"/>
      <c r="G159" s="25">
        <f t="array" ref="G159">SUM(IF("1521"&amp;C159=KHN&amp;MH,SL))</f>
        <v>0</v>
      </c>
      <c r="H159" s="25">
        <f t="array" ref="H159">SUM(IF("1521"&amp;C159=KHN&amp;MH,TH))</f>
        <v>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0</v>
      </c>
      <c r="L159" s="8">
        <f t="shared" si="16"/>
        <v>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669</v>
      </c>
      <c r="D160" s="328" t="s">
        <v>502</v>
      </c>
      <c r="E160" s="8"/>
      <c r="F160" s="8"/>
      <c r="G160" s="25">
        <f t="array" ref="G160">SUM(IF("1521"&amp;C160=KHN&amp;MH,SL))</f>
        <v>0</v>
      </c>
      <c r="H160" s="25">
        <f t="array" ref="H160">SUM(IF("1521"&amp;C160=KHN&amp;MH,TH))</f>
        <v>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0</v>
      </c>
      <c r="L160" s="8">
        <f t="shared" si="16"/>
        <v>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762</v>
      </c>
      <c r="D161" s="328" t="s">
        <v>502</v>
      </c>
      <c r="E161" s="8"/>
      <c r="F161" s="8"/>
      <c r="G161" s="25">
        <f t="array" ref="G161">SUM(IF("1521"&amp;C161=KHN&amp;MH,SL))</f>
        <v>0</v>
      </c>
      <c r="H161" s="25">
        <f t="array" ref="H161">SUM(IF("1521"&amp;C161=KHN&amp;MH,TH))</f>
        <v>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0</v>
      </c>
      <c r="L161" s="8">
        <f t="shared" si="16"/>
        <v>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621</v>
      </c>
      <c r="D162" s="328" t="s">
        <v>502</v>
      </c>
      <c r="E162" s="8"/>
      <c r="F162" s="8"/>
      <c r="G162" s="25">
        <f t="array" ref="G162">SUM(IF("1521"&amp;C162=KHN&amp;MH,SL))</f>
        <v>0</v>
      </c>
      <c r="H162" s="25">
        <f t="array" ref="H162">SUM(IF("1521"&amp;C162=KHN&amp;MH,TH))</f>
        <v>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0</v>
      </c>
      <c r="L162" s="8">
        <f t="shared" si="16"/>
        <v>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788</v>
      </c>
      <c r="D163" s="328" t="s">
        <v>502</v>
      </c>
      <c r="E163" s="8"/>
      <c r="F163" s="8"/>
      <c r="G163" s="25">
        <f t="array" ref="G163">SUM(IF("1521"&amp;C163=KHN&amp;MH,SL))</f>
        <v>0</v>
      </c>
      <c r="H163" s="25">
        <f t="array" ref="H163">SUM(IF("1521"&amp;C163=KHN&amp;MH,TH))</f>
        <v>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0</v>
      </c>
      <c r="L163" s="8">
        <f t="shared" si="16"/>
        <v>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619</v>
      </c>
      <c r="D164" s="328" t="s">
        <v>502</v>
      </c>
      <c r="E164" s="8"/>
      <c r="F164" s="8"/>
      <c r="G164" s="25">
        <f t="array" ref="G164">SUM(IF("1521"&amp;C164=KHN&amp;MH,SL))</f>
        <v>0</v>
      </c>
      <c r="H164" s="25">
        <f t="array" ref="H164">SUM(IF("1521"&amp;C164=KHN&amp;MH,TH))</f>
        <v>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0</v>
      </c>
      <c r="L164" s="8">
        <f t="shared" si="16"/>
        <v>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515</v>
      </c>
      <c r="D165" s="328" t="s">
        <v>502</v>
      </c>
      <c r="E165" s="8"/>
      <c r="F165" s="8"/>
      <c r="G165" s="25">
        <f t="array" ref="G165">SUM(IF("1521"&amp;C165=KHN&amp;MH,SL))</f>
        <v>0</v>
      </c>
      <c r="H165" s="25">
        <f t="array" ref="H165">SUM(IF("1521"&amp;C165=KHN&amp;MH,TH))</f>
        <v>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0</v>
      </c>
      <c r="L165" s="8">
        <f t="shared" si="16"/>
        <v>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673</v>
      </c>
      <c r="D166" s="328" t="s">
        <v>502</v>
      </c>
      <c r="E166" s="8"/>
      <c r="F166" s="8"/>
      <c r="G166" s="25">
        <f t="array" ref="G166">SUM(IF("1521"&amp;C166=KHN&amp;MH,SL))</f>
        <v>0</v>
      </c>
      <c r="H166" s="25">
        <f t="array" ref="H166">SUM(IF("1521"&amp;C166=KHN&amp;MH,TH))</f>
        <v>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0</v>
      </c>
      <c r="L166" s="8">
        <f t="shared" si="16"/>
        <v>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705</v>
      </c>
      <c r="D167" s="328" t="s">
        <v>502</v>
      </c>
      <c r="E167" s="8"/>
      <c r="F167" s="8"/>
      <c r="G167" s="25">
        <f t="array" ref="G167">SUM(IF("1521"&amp;C167=KHN&amp;MH,SL))</f>
        <v>0</v>
      </c>
      <c r="H167" s="25">
        <f t="array" ref="H167">SUM(IF("1521"&amp;C167=KHN&amp;MH,TH))</f>
        <v>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0</v>
      </c>
      <c r="L167" s="8">
        <f t="shared" si="16"/>
        <v>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834</v>
      </c>
      <c r="D168" s="328" t="s">
        <v>502</v>
      </c>
      <c r="E168" s="8"/>
      <c r="F168" s="8"/>
      <c r="G168" s="25">
        <f t="array" ref="G168">SUM(IF("1521"&amp;C168=KHN&amp;MH,SL))</f>
        <v>0</v>
      </c>
      <c r="H168" s="25">
        <f t="array" ref="H168">SUM(IF("1521"&amp;C168=KHN&amp;MH,TH))</f>
        <v>0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0</v>
      </c>
      <c r="L168" s="8">
        <f t="shared" si="16"/>
        <v>0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538</v>
      </c>
      <c r="D169" s="328" t="s">
        <v>502</v>
      </c>
      <c r="E169" s="8"/>
      <c r="F169" s="8"/>
      <c r="G169" s="25">
        <f t="array" ref="G169">SUM(IF("1521"&amp;C169=KHN&amp;MH,SL))</f>
        <v>0</v>
      </c>
      <c r="H169" s="25">
        <f t="array" ref="H169">SUM(IF("1521"&amp;C169=KHN&amp;MH,TH))</f>
        <v>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0</v>
      </c>
      <c r="L169" s="8">
        <f t="shared" si="16"/>
        <v>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516</v>
      </c>
      <c r="D170" s="328" t="s">
        <v>502</v>
      </c>
      <c r="E170" s="8"/>
      <c r="F170" s="8"/>
      <c r="G170" s="25">
        <f t="array" ref="G170">SUM(IF("1521"&amp;C170=KHN&amp;MH,SL))</f>
        <v>0</v>
      </c>
      <c r="H170" s="25">
        <f t="array" ref="H170">SUM(IF("1521"&amp;C170=KHN&amp;MH,TH))</f>
        <v>0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0</v>
      </c>
      <c r="L170" s="8">
        <f t="shared" si="16"/>
        <v>0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748</v>
      </c>
      <c r="D171" s="328" t="s">
        <v>502</v>
      </c>
      <c r="E171" s="8"/>
      <c r="F171" s="8"/>
      <c r="G171" s="25">
        <f t="array" ref="G171">SUM(IF("1521"&amp;C171=KHN&amp;MH,SL))</f>
        <v>0</v>
      </c>
      <c r="H171" s="25">
        <f t="array" ref="H171">SUM(IF("1521"&amp;C171=KHN&amp;MH,TH))</f>
        <v>0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0</v>
      </c>
      <c r="L171" s="8">
        <f t="shared" si="16"/>
        <v>0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706</v>
      </c>
      <c r="D172" s="328" t="s">
        <v>502</v>
      </c>
      <c r="E172" s="8"/>
      <c r="F172" s="8"/>
      <c r="G172" s="25">
        <f t="array" ref="G172">SUM(IF("1521"&amp;C172=KHN&amp;MH,SL))</f>
        <v>0</v>
      </c>
      <c r="H172" s="25">
        <f t="array" ref="H172">SUM(IF("1521"&amp;C172=KHN&amp;MH,TH))</f>
        <v>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0</v>
      </c>
      <c r="L172" s="8">
        <f t="shared" si="16"/>
        <v>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772</v>
      </c>
      <c r="D173" s="328" t="s">
        <v>502</v>
      </c>
      <c r="E173" s="8"/>
      <c r="F173" s="8"/>
      <c r="G173" s="25">
        <f t="array" ref="G173">SUM(IF("1521"&amp;C173=KHN&amp;MH,SL))</f>
        <v>0</v>
      </c>
      <c r="H173" s="25">
        <f t="array" ref="H173">SUM(IF("1521"&amp;C173=KHN&amp;MH,TH))</f>
        <v>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0</v>
      </c>
      <c r="L173" s="8">
        <f t="shared" si="16"/>
        <v>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520</v>
      </c>
      <c r="D174" s="328" t="s">
        <v>502</v>
      </c>
      <c r="E174" s="8"/>
      <c r="F174" s="8"/>
      <c r="G174" s="25">
        <f t="array" ref="G174">SUM(IF("1521"&amp;C174=KHN&amp;MH,SL))</f>
        <v>0</v>
      </c>
      <c r="H174" s="25">
        <f t="array" ref="H174">SUM(IF("1521"&amp;C174=KHN&amp;MH,TH))</f>
        <v>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0</v>
      </c>
      <c r="L174" s="8">
        <f t="shared" si="16"/>
        <v>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660</v>
      </c>
      <c r="D175" s="328" t="s">
        <v>502</v>
      </c>
      <c r="E175" s="8"/>
      <c r="F175" s="8"/>
      <c r="G175" s="25">
        <f t="array" ref="G175">SUM(IF("1521"&amp;C175=KHN&amp;MH,SL))</f>
        <v>0</v>
      </c>
      <c r="H175" s="25">
        <f t="array" ref="H175">SUM(IF("1521"&amp;C175=KHN&amp;MH,TH))</f>
        <v>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0</v>
      </c>
      <c r="L175" s="8">
        <f t="shared" si="16"/>
        <v>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767</v>
      </c>
      <c r="D176" s="328" t="s">
        <v>502</v>
      </c>
      <c r="E176" s="8"/>
      <c r="F176" s="8"/>
      <c r="G176" s="25">
        <f t="array" ref="G176">SUM(IF("1521"&amp;C176=KHN&amp;MH,SL))</f>
        <v>0</v>
      </c>
      <c r="H176" s="25">
        <f t="array" ref="H176">SUM(IF("1521"&amp;C176=KHN&amp;MH,TH))</f>
        <v>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0</v>
      </c>
      <c r="L176" s="8">
        <f t="shared" si="16"/>
        <v>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627</v>
      </c>
      <c r="D177" s="328" t="s">
        <v>502</v>
      </c>
      <c r="E177" s="8"/>
      <c r="F177" s="8"/>
      <c r="G177" s="25">
        <f t="array" ref="G177">SUM(IF("1521"&amp;C177=KHN&amp;MH,SL))</f>
        <v>0</v>
      </c>
      <c r="H177" s="25">
        <f t="array" ref="H177">SUM(IF("1521"&amp;C177=KHN&amp;MH,TH))</f>
        <v>0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0</v>
      </c>
      <c r="L177" s="8">
        <f t="shared" si="16"/>
        <v>0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763</v>
      </c>
      <c r="D178" s="328" t="s">
        <v>502</v>
      </c>
      <c r="E178" s="8"/>
      <c r="F178" s="8"/>
      <c r="G178" s="25">
        <f t="array" ref="G178">SUM(IF("1521"&amp;C178=KHN&amp;MH,SL))</f>
        <v>0</v>
      </c>
      <c r="H178" s="25">
        <f t="array" ref="H178">SUM(IF("1521"&amp;C178=KHN&amp;MH,TH))</f>
        <v>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0</v>
      </c>
      <c r="L178" s="8">
        <f t="shared" si="16"/>
        <v>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537</v>
      </c>
      <c r="D179" s="328" t="s">
        <v>502</v>
      </c>
      <c r="E179" s="8"/>
      <c r="F179" s="8"/>
      <c r="G179" s="25">
        <f t="array" ref="G179">SUM(IF("1521"&amp;C179=KHN&amp;MH,SL))</f>
        <v>0</v>
      </c>
      <c r="H179" s="25">
        <f t="array" ref="H179">SUM(IF("1521"&amp;C179=KHN&amp;MH,TH))</f>
        <v>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0</v>
      </c>
      <c r="L179" s="8">
        <f t="shared" si="16"/>
        <v>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620</v>
      </c>
      <c r="D180" s="328" t="s">
        <v>502</v>
      </c>
      <c r="E180" s="8"/>
      <c r="F180" s="8"/>
      <c r="G180" s="25">
        <f t="array" ref="G180">SUM(IF("1521"&amp;C180=KHN&amp;MH,SL))</f>
        <v>0</v>
      </c>
      <c r="H180" s="25">
        <f t="array" ref="H180">SUM(IF("1521"&amp;C180=KHN&amp;MH,TH))</f>
        <v>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0</v>
      </c>
      <c r="L180" s="8">
        <f t="shared" si="16"/>
        <v>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704</v>
      </c>
      <c r="D181" s="328" t="s">
        <v>502</v>
      </c>
      <c r="E181" s="8"/>
      <c r="F181" s="8"/>
      <c r="G181" s="25">
        <f t="array" ref="G181">SUM(IF("1521"&amp;C181=KHN&amp;MH,SL))</f>
        <v>0</v>
      </c>
      <c r="H181" s="25">
        <f t="array" ref="H181">SUM(IF("1521"&amp;C181=KHN&amp;MH,TH))</f>
        <v>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0</v>
      </c>
      <c r="L181" s="8">
        <f t="shared" si="16"/>
        <v>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832</v>
      </c>
      <c r="D182" s="328" t="s">
        <v>502</v>
      </c>
      <c r="E182" s="8"/>
      <c r="F182" s="8"/>
      <c r="G182" s="25">
        <f t="array" ref="G182">SUM(IF("1521"&amp;C182=KHN&amp;MH,SL))</f>
        <v>0</v>
      </c>
      <c r="H182" s="25">
        <f t="array" ref="H182">SUM(IF("1521"&amp;C182=KHN&amp;MH,TH))</f>
        <v>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0</v>
      </c>
      <c r="L182" s="8">
        <f t="shared" si="16"/>
        <v>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825</v>
      </c>
      <c r="D183" s="328" t="s">
        <v>502</v>
      </c>
      <c r="E183" s="8"/>
      <c r="F183" s="8"/>
      <c r="G183" s="25">
        <f t="array" ref="G183">SUM(IF("1521"&amp;C183=KHN&amp;MH,SL))</f>
        <v>0</v>
      </c>
      <c r="H183" s="25">
        <f t="array" ref="H183">SUM(IF("1521"&amp;C183=KHN&amp;MH,TH))</f>
        <v>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0</v>
      </c>
      <c r="L183" s="8">
        <f t="shared" si="16"/>
        <v>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775</v>
      </c>
      <c r="D184" s="328" t="s">
        <v>502</v>
      </c>
      <c r="E184" s="8"/>
      <c r="F184" s="8"/>
      <c r="G184" s="25">
        <f t="array" ref="G184">SUM(IF("1521"&amp;C184=KHN&amp;MH,SL))</f>
        <v>0</v>
      </c>
      <c r="H184" s="25">
        <f t="array" ref="H184">SUM(IF("1521"&amp;C184=KHN&amp;MH,TH))</f>
        <v>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0</v>
      </c>
      <c r="L184" s="8">
        <f t="shared" si="16"/>
        <v>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820</v>
      </c>
      <c r="D185" s="328" t="s">
        <v>502</v>
      </c>
      <c r="E185" s="8"/>
      <c r="F185" s="8"/>
      <c r="G185" s="25">
        <f t="array" ref="G185">SUM(IF("1521"&amp;C185=KHN&amp;MH,SL))</f>
        <v>0</v>
      </c>
      <c r="H185" s="25">
        <f t="array" ref="H185">SUM(IF("1521"&amp;C185=KHN&amp;MH,TH))</f>
        <v>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0</v>
      </c>
      <c r="L185" s="8">
        <f t="shared" si="16"/>
        <v>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547</v>
      </c>
      <c r="D186" s="328" t="s">
        <v>502</v>
      </c>
      <c r="E186" s="8"/>
      <c r="F186" s="8"/>
      <c r="G186" s="25">
        <f t="array" ref="G186">SUM(IF("1521"&amp;C186=KHN&amp;MH,SL))</f>
        <v>0</v>
      </c>
      <c r="H186" s="25">
        <f t="array" ref="H186">SUM(IF("1521"&amp;C186=KHN&amp;MH,TH))</f>
        <v>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0</v>
      </c>
      <c r="L186" s="8">
        <f t="shared" si="16"/>
        <v>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634</v>
      </c>
      <c r="D187" s="328" t="s">
        <v>502</v>
      </c>
      <c r="E187" s="8"/>
      <c r="F187" s="8"/>
      <c r="G187" s="25">
        <f t="array" ref="G187">SUM(IF("1521"&amp;C187=KHN&amp;MH,SL))</f>
        <v>0</v>
      </c>
      <c r="H187" s="25">
        <f t="array" ref="H187">SUM(IF("1521"&amp;C187=KHN&amp;MH,TH))</f>
        <v>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0</v>
      </c>
      <c r="L187" s="8">
        <f t="shared" si="16"/>
        <v>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628</v>
      </c>
      <c r="D188" s="328" t="s">
        <v>502</v>
      </c>
      <c r="E188" s="8"/>
      <c r="F188" s="8"/>
      <c r="G188" s="25">
        <f t="array" ref="G188">SUM(IF("1521"&amp;C188=KHN&amp;MH,SL))</f>
        <v>0</v>
      </c>
      <c r="H188" s="25">
        <f t="array" ref="H188">SUM(IF("1521"&amp;C188=KHN&amp;MH,TH))</f>
        <v>0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0</v>
      </c>
      <c r="L188" s="8">
        <f t="shared" si="16"/>
        <v>0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750</v>
      </c>
      <c r="D189" s="328" t="s">
        <v>502</v>
      </c>
      <c r="E189" s="8"/>
      <c r="F189" s="8"/>
      <c r="G189" s="25">
        <f t="array" ref="G189">SUM(IF("1521"&amp;C189=KHN&amp;MH,SL))</f>
        <v>0</v>
      </c>
      <c r="H189" s="25">
        <f t="array" ref="H189">SUM(IF("1521"&amp;C189=KHN&amp;MH,TH))</f>
        <v>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0</v>
      </c>
      <c r="L189" s="8">
        <f t="shared" si="16"/>
        <v>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782</v>
      </c>
      <c r="D190" s="328" t="s">
        <v>502</v>
      </c>
      <c r="E190" s="8"/>
      <c r="F190" s="8"/>
      <c r="G190" s="25">
        <f t="array" ref="G190">SUM(IF("1521"&amp;C190=KHN&amp;MH,SL))</f>
        <v>0</v>
      </c>
      <c r="H190" s="25">
        <f t="array" ref="H190">SUM(IF("1521"&amp;C190=KHN&amp;MH,TH))</f>
        <v>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0</v>
      </c>
      <c r="L190" s="8">
        <f t="shared" si="16"/>
        <v>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818</v>
      </c>
      <c r="D191" s="328" t="s">
        <v>502</v>
      </c>
      <c r="E191" s="8"/>
      <c r="F191" s="8"/>
      <c r="G191" s="25">
        <f t="array" ref="G191">SUM(IF("1521"&amp;C191=KHN&amp;MH,SL))</f>
        <v>0</v>
      </c>
      <c r="H191" s="25">
        <f t="array" ref="H191">SUM(IF("1521"&amp;C191=KHN&amp;MH,TH))</f>
        <v>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0</v>
      </c>
      <c r="L191" s="8">
        <f t="shared" si="16"/>
        <v>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806</v>
      </c>
      <c r="D192" s="328" t="s">
        <v>502</v>
      </c>
      <c r="E192" s="8"/>
      <c r="F192" s="8"/>
      <c r="G192" s="25">
        <f t="array" ref="G192">SUM(IF("1521"&amp;C192=KHN&amp;MH,SL))</f>
        <v>0</v>
      </c>
      <c r="H192" s="25">
        <f t="array" ref="H192">SUM(IF("1521"&amp;C192=KHN&amp;MH,TH))</f>
        <v>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0</v>
      </c>
      <c r="L192" s="8">
        <f t="shared" si="16"/>
        <v>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500</v>
      </c>
      <c r="D193" s="328" t="s">
        <v>502</v>
      </c>
      <c r="E193" s="8"/>
      <c r="F193" s="8"/>
      <c r="G193" s="25">
        <f t="array" ref="G193">SUM(IF("1521"&amp;C193=KHN&amp;MH,SL))</f>
        <v>0</v>
      </c>
      <c r="H193" s="25">
        <f t="array" ref="H193">SUM(IF("1521"&amp;C193=KHN&amp;MH,TH))</f>
        <v>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0</v>
      </c>
      <c r="L193" s="8">
        <f t="shared" si="16"/>
        <v>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643</v>
      </c>
      <c r="D194" s="328" t="s">
        <v>502</v>
      </c>
      <c r="E194" s="8"/>
      <c r="F194" s="8"/>
      <c r="G194" s="25">
        <f t="array" ref="G194">SUM(IF("1521"&amp;C194=KHN&amp;MH,SL))</f>
        <v>0</v>
      </c>
      <c r="H194" s="25">
        <f t="array" ref="H194">SUM(IF("1521"&amp;C194=KHN&amp;MH,TH))</f>
        <v>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0</v>
      </c>
      <c r="L194" s="8">
        <f t="shared" si="16"/>
        <v>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754</v>
      </c>
      <c r="D195" s="328" t="s">
        <v>502</v>
      </c>
      <c r="E195" s="8"/>
      <c r="F195" s="8"/>
      <c r="G195" s="25">
        <f t="array" ref="G195">SUM(IF("1521"&amp;C195=KHN&amp;MH,SL))</f>
        <v>0</v>
      </c>
      <c r="H195" s="25">
        <f t="array" ref="H195">SUM(IF("1521"&amp;C195=KHN&amp;MH,TH))</f>
        <v>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0</v>
      </c>
      <c r="L195" s="8">
        <f t="shared" si="16"/>
        <v>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749</v>
      </c>
      <c r="D196" s="328" t="s">
        <v>502</v>
      </c>
      <c r="E196" s="8"/>
      <c r="F196" s="8"/>
      <c r="G196" s="25">
        <f t="array" ref="G196">SUM(IF("1521"&amp;C196=KHN&amp;MH,SL))</f>
        <v>0</v>
      </c>
      <c r="H196" s="25">
        <f t="array" ref="H196">SUM(IF("1521"&amp;C196=KHN&amp;MH,TH))</f>
        <v>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0</v>
      </c>
      <c r="L196" s="8">
        <f t="shared" si="16"/>
        <v>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544</v>
      </c>
      <c r="D197" s="328" t="s">
        <v>502</v>
      </c>
      <c r="E197" s="8"/>
      <c r="F197" s="8"/>
      <c r="G197" s="25">
        <f t="array" ref="G197">SUM(IF("1521"&amp;C197=KHN&amp;MH,SL))</f>
        <v>0</v>
      </c>
      <c r="H197" s="25">
        <f t="array" ref="H197">SUM(IF("1521"&amp;C197=KHN&amp;MH,TH))</f>
        <v>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0</v>
      </c>
      <c r="L197" s="8">
        <f t="shared" si="16"/>
        <v>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651</v>
      </c>
      <c r="D198" s="328" t="s">
        <v>502</v>
      </c>
      <c r="E198" s="8"/>
      <c r="F198" s="8"/>
      <c r="G198" s="25">
        <f t="array" ref="G198">SUM(IF("1521"&amp;C198=KHN&amp;MH,SL))</f>
        <v>0</v>
      </c>
      <c r="H198" s="25">
        <f t="array" ref="H198">SUM(IF("1521"&amp;C198=KHN&amp;MH,TH))</f>
        <v>0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0</v>
      </c>
      <c r="L198" s="8">
        <f t="shared" si="16"/>
        <v>0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668</v>
      </c>
      <c r="D199" s="328" t="s">
        <v>502</v>
      </c>
      <c r="E199" s="8"/>
      <c r="F199" s="8"/>
      <c r="G199" s="25">
        <f t="array" ref="G199">SUM(IF("1521"&amp;C199=KHN&amp;MH,SL))</f>
        <v>0</v>
      </c>
      <c r="H199" s="25">
        <f t="array" ref="H199">SUM(IF("1521"&amp;C199=KHN&amp;MH,TH))</f>
        <v>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0</v>
      </c>
      <c r="L199" s="8">
        <f t="shared" si="16"/>
        <v>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623</v>
      </c>
      <c r="D200" s="328" t="s">
        <v>502</v>
      </c>
      <c r="E200" s="8"/>
      <c r="F200" s="8"/>
      <c r="G200" s="25">
        <f t="array" ref="G200">SUM(IF("1521"&amp;C200=KHN&amp;MH,SL))</f>
        <v>0</v>
      </c>
      <c r="H200" s="25">
        <f t="array" ref="H200">SUM(IF("1521"&amp;C200=KHN&amp;MH,TH))</f>
        <v>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0</v>
      </c>
      <c r="L200" s="8">
        <f t="shared" si="16"/>
        <v>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761</v>
      </c>
      <c r="D201" s="328" t="s">
        <v>502</v>
      </c>
      <c r="E201" s="8"/>
      <c r="F201" s="8"/>
      <c r="G201" s="25">
        <f t="array" ref="G201">SUM(IF("1521"&amp;C201=KHN&amp;MH,SL))</f>
        <v>0</v>
      </c>
      <c r="H201" s="25">
        <f t="array" ref="H201">SUM(IF("1521"&amp;C201=KHN&amp;MH,TH))</f>
        <v>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0</v>
      </c>
      <c r="L201" s="8">
        <f t="shared" si="16"/>
        <v>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764</v>
      </c>
      <c r="D202" s="328" t="s">
        <v>502</v>
      </c>
      <c r="E202" s="8"/>
      <c r="F202" s="8"/>
      <c r="G202" s="25">
        <f t="array" ref="G202">SUM(IF("1521"&amp;C202=KHN&amp;MH,SL))</f>
        <v>0</v>
      </c>
      <c r="H202" s="25">
        <f t="array" ref="H202">SUM(IF("1521"&amp;C202=KHN&amp;MH,TH))</f>
        <v>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0</v>
      </c>
      <c r="L202" s="8">
        <f t="shared" si="16"/>
        <v>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664</v>
      </c>
      <c r="D203" s="328" t="s">
        <v>502</v>
      </c>
      <c r="E203" s="8"/>
      <c r="F203" s="8"/>
      <c r="G203" s="25">
        <f t="array" ref="G203">SUM(IF("1521"&amp;C203=KHN&amp;MH,SL))</f>
        <v>0</v>
      </c>
      <c r="H203" s="25">
        <f t="array" ref="H203">SUM(IF("1521"&amp;C203=KHN&amp;MH,TH))</f>
        <v>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0</v>
      </c>
      <c r="L203" s="8">
        <f t="shared" si="16"/>
        <v>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689</v>
      </c>
      <c r="D204" s="328" t="s">
        <v>502</v>
      </c>
      <c r="E204" s="8"/>
      <c r="F204" s="8"/>
      <c r="G204" s="25">
        <f t="array" ref="G204">SUM(IF("1521"&amp;C204=KHN&amp;MH,SL))</f>
        <v>0</v>
      </c>
      <c r="H204" s="25">
        <f t="array" ref="H204">SUM(IF("1521"&amp;C204=KHN&amp;MH,TH))</f>
        <v>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0</v>
      </c>
      <c r="L204" s="8">
        <f t="shared" si="16"/>
        <v>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629</v>
      </c>
      <c r="D205" s="328" t="s">
        <v>502</v>
      </c>
      <c r="E205" s="8"/>
      <c r="F205" s="8"/>
      <c r="G205" s="25">
        <f t="array" ref="G205">SUM(IF("1521"&amp;C205=KHN&amp;MH,SL))</f>
        <v>0</v>
      </c>
      <c r="H205" s="25">
        <f t="array" ref="H205">SUM(IF("1521"&amp;C205=KHN&amp;MH,TH))</f>
        <v>0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0</v>
      </c>
      <c r="L205" s="8">
        <f t="shared" si="16"/>
        <v>0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636</v>
      </c>
      <c r="D206" s="328" t="s">
        <v>502</v>
      </c>
      <c r="E206" s="8"/>
      <c r="F206" s="8"/>
      <c r="G206" s="25">
        <f t="array" ref="G206">SUM(IF("1521"&amp;C206=KHN&amp;MH,SL))</f>
        <v>0</v>
      </c>
      <c r="H206" s="25">
        <f t="array" ref="H206">SUM(IF("1521"&amp;C206=KHN&amp;MH,TH))</f>
        <v>0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0</v>
      </c>
      <c r="L206" s="8">
        <f t="shared" si="16"/>
        <v>0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697</v>
      </c>
      <c r="D207" s="328" t="s">
        <v>502</v>
      </c>
      <c r="E207" s="8"/>
      <c r="F207" s="8"/>
      <c r="G207" s="25">
        <f t="array" ref="G207">SUM(IF("1521"&amp;C207=KHN&amp;MH,SL))</f>
        <v>0</v>
      </c>
      <c r="H207" s="25">
        <f t="array" ref="H207">SUM(IF("1521"&amp;C207=KHN&amp;MH,TH))</f>
        <v>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0</v>
      </c>
      <c r="L207" s="8">
        <f t="shared" si="16"/>
        <v>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815</v>
      </c>
      <c r="D208" s="328" t="s">
        <v>502</v>
      </c>
      <c r="E208" s="8"/>
      <c r="F208" s="8"/>
      <c r="G208" s="25">
        <f t="array" ref="G208">SUM(IF("1521"&amp;C208=KHN&amp;MH,SL))</f>
        <v>0</v>
      </c>
      <c r="H208" s="25">
        <f t="array" ref="H208">SUM(IF("1521"&amp;C208=KHN&amp;MH,TH))</f>
        <v>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0</v>
      </c>
      <c r="L208" s="8">
        <f t="shared" si="16"/>
        <v>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527</v>
      </c>
      <c r="D209" s="328" t="s">
        <v>502</v>
      </c>
      <c r="E209" s="8"/>
      <c r="F209" s="8"/>
      <c r="G209" s="25">
        <f t="array" ref="G209">SUM(IF("1521"&amp;C209=KHN&amp;MH,SL))</f>
        <v>0</v>
      </c>
      <c r="H209" s="25">
        <f t="array" ref="H209">SUM(IF("1521"&amp;C209=KHN&amp;MH,TH))</f>
        <v>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0</v>
      </c>
      <c r="L209" s="8">
        <f t="shared" si="16"/>
        <v>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751</v>
      </c>
      <c r="D210" s="328" t="s">
        <v>502</v>
      </c>
      <c r="E210" s="8"/>
      <c r="F210" s="8"/>
      <c r="G210" s="25">
        <f t="array" ref="G210">SUM(IF("1521"&amp;C210=KHN&amp;MH,SL))</f>
        <v>0</v>
      </c>
      <c r="H210" s="25">
        <f t="array" ref="H210">SUM(IF("1521"&amp;C210=KHN&amp;MH,TH))</f>
        <v>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0</v>
      </c>
      <c r="L210" s="8">
        <f t="shared" ref="L210:L273" si="20">F210+H210-J210</f>
        <v>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760</v>
      </c>
      <c r="D211" s="328" t="s">
        <v>502</v>
      </c>
      <c r="E211" s="8"/>
      <c r="F211" s="8"/>
      <c r="G211" s="25">
        <f t="array" ref="G211">SUM(IF("1521"&amp;C211=KHN&amp;MH,SL))</f>
        <v>0</v>
      </c>
      <c r="H211" s="25">
        <f t="array" ref="H211">SUM(IF("1521"&amp;C211=KHN&amp;MH,TH))</f>
        <v>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0</v>
      </c>
      <c r="L211" s="8">
        <f t="shared" si="20"/>
        <v>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624</v>
      </c>
      <c r="D212" s="328" t="s">
        <v>502</v>
      </c>
      <c r="E212" s="8"/>
      <c r="F212" s="8"/>
      <c r="G212" s="25">
        <f t="array" ref="G212">SUM(IF("1521"&amp;C212=KHN&amp;MH,SL))</f>
        <v>0</v>
      </c>
      <c r="H212" s="25">
        <f t="array" ref="H212">SUM(IF("1521"&amp;C212=KHN&amp;MH,TH))</f>
        <v>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0</v>
      </c>
      <c r="L212" s="8">
        <f t="shared" si="20"/>
        <v>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528</v>
      </c>
      <c r="D213" s="328" t="s">
        <v>502</v>
      </c>
      <c r="E213" s="8"/>
      <c r="F213" s="8"/>
      <c r="G213" s="25">
        <f t="array" ref="G213">SUM(IF("1521"&amp;C213=KHN&amp;MH,SL))</f>
        <v>0</v>
      </c>
      <c r="H213" s="25">
        <f t="array" ref="H213">SUM(IF("1521"&amp;C213=KHN&amp;MH,TH))</f>
        <v>0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0</v>
      </c>
      <c r="L213" s="8">
        <f t="shared" si="20"/>
        <v>0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816</v>
      </c>
      <c r="D214" s="328" t="s">
        <v>502</v>
      </c>
      <c r="E214" s="8"/>
      <c r="F214" s="8"/>
      <c r="G214" s="25">
        <f t="array" ref="G214">SUM(IF("1521"&amp;C214=KHN&amp;MH,SL))</f>
        <v>0</v>
      </c>
      <c r="H214" s="25">
        <f t="array" ref="H214">SUM(IF("1521"&amp;C214=KHN&amp;MH,TH))</f>
        <v>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0</v>
      </c>
      <c r="L214" s="8">
        <f t="shared" si="20"/>
        <v>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817</v>
      </c>
      <c r="D215" s="328" t="s">
        <v>502</v>
      </c>
      <c r="E215" s="8"/>
      <c r="F215" s="8"/>
      <c r="G215" s="25">
        <f t="array" ref="G215">SUM(IF("1521"&amp;C215=KHN&amp;MH,SL))</f>
        <v>0</v>
      </c>
      <c r="H215" s="25">
        <f t="array" ref="H215">SUM(IF("1521"&amp;C215=KHN&amp;MH,TH))</f>
        <v>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0</v>
      </c>
      <c r="L215" s="8">
        <f t="shared" si="20"/>
        <v>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610</v>
      </c>
      <c r="D216" s="328" t="s">
        <v>502</v>
      </c>
      <c r="E216" s="8"/>
      <c r="F216" s="8"/>
      <c r="G216" s="25">
        <f t="array" ref="G216">SUM(IF("1521"&amp;C216=KHN&amp;MH,SL))</f>
        <v>0</v>
      </c>
      <c r="H216" s="25">
        <f t="array" ref="H216">SUM(IF("1521"&amp;C216=KHN&amp;MH,TH))</f>
        <v>0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0</v>
      </c>
      <c r="L216" s="8">
        <f t="shared" si="20"/>
        <v>0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543</v>
      </c>
      <c r="D217" s="328" t="s">
        <v>502</v>
      </c>
      <c r="E217" s="8"/>
      <c r="F217" s="8"/>
      <c r="G217" s="25">
        <f t="array" ref="G217">SUM(IF("1521"&amp;C217=KHN&amp;MH,SL))</f>
        <v>0</v>
      </c>
      <c r="H217" s="25">
        <f t="array" ref="H217">SUM(IF("1521"&amp;C217=KHN&amp;MH,TH))</f>
        <v>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0</v>
      </c>
      <c r="L217" s="8">
        <f t="shared" si="20"/>
        <v>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521</v>
      </c>
      <c r="D218" s="328" t="s">
        <v>502</v>
      </c>
      <c r="E218" s="8"/>
      <c r="F218" s="8"/>
      <c r="G218" s="25">
        <f t="array" ref="G218">SUM(IF("1521"&amp;C218=KHN&amp;MH,SL))</f>
        <v>0</v>
      </c>
      <c r="H218" s="25">
        <f t="array" ref="H218">SUM(IF("1521"&amp;C218=KHN&amp;MH,TH))</f>
        <v>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0</v>
      </c>
      <c r="L218" s="8">
        <f t="shared" si="20"/>
        <v>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672</v>
      </c>
      <c r="D219" s="328" t="s">
        <v>502</v>
      </c>
      <c r="E219" s="8"/>
      <c r="F219" s="8"/>
      <c r="G219" s="25">
        <f t="array" ref="G219">SUM(IF("1521"&amp;C219=KHN&amp;MH,SL))</f>
        <v>0</v>
      </c>
      <c r="H219" s="25">
        <f t="array" ref="H219">SUM(IF("1521"&amp;C219=KHN&amp;MH,TH))</f>
        <v>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0</v>
      </c>
      <c r="L219" s="8">
        <f t="shared" si="20"/>
        <v>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800</v>
      </c>
      <c r="D220" s="328" t="s">
        <v>502</v>
      </c>
      <c r="E220" s="8"/>
      <c r="F220" s="8"/>
      <c r="G220" s="25">
        <f t="array" ref="G220">SUM(IF("1521"&amp;C220=KHN&amp;MH,SL))</f>
        <v>0</v>
      </c>
      <c r="H220" s="25">
        <f t="array" ref="H220">SUM(IF("1521"&amp;C220=KHN&amp;MH,TH))</f>
        <v>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0</v>
      </c>
      <c r="L220" s="8">
        <f t="shared" si="20"/>
        <v>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625</v>
      </c>
      <c r="D221" s="328" t="s">
        <v>502</v>
      </c>
      <c r="E221" s="8"/>
      <c r="F221" s="8"/>
      <c r="G221" s="25">
        <f t="array" ref="G221">SUM(IF("1521"&amp;C221=KHN&amp;MH,SL))</f>
        <v>0</v>
      </c>
      <c r="H221" s="25">
        <f t="array" ref="H221">SUM(IF("1521"&amp;C221=KHN&amp;MH,TH))</f>
        <v>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0</v>
      </c>
      <c r="L221" s="8">
        <f t="shared" si="20"/>
        <v>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529</v>
      </c>
      <c r="D222" s="328" t="s">
        <v>502</v>
      </c>
      <c r="E222" s="8"/>
      <c r="F222" s="8"/>
      <c r="G222" s="25">
        <f t="array" ref="G222">SUM(IF("1521"&amp;C222=KHN&amp;MH,SL))</f>
        <v>0</v>
      </c>
      <c r="H222" s="25">
        <f t="array" ref="H222">SUM(IF("1521"&amp;C222=KHN&amp;MH,TH))</f>
        <v>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0</v>
      </c>
      <c r="L222" s="8">
        <f t="shared" si="20"/>
        <v>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637</v>
      </c>
      <c r="D223" s="328" t="s">
        <v>502</v>
      </c>
      <c r="E223" s="8"/>
      <c r="F223" s="8"/>
      <c r="G223" s="25">
        <f t="array" ref="G223">SUM(IF("1521"&amp;C223=KHN&amp;MH,SL))</f>
        <v>0</v>
      </c>
      <c r="H223" s="25">
        <f t="array" ref="H223">SUM(IF("1521"&amp;C223=KHN&amp;MH,TH))</f>
        <v>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0</v>
      </c>
      <c r="L223" s="8">
        <f t="shared" si="20"/>
        <v>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814</v>
      </c>
      <c r="D224" s="328" t="s">
        <v>502</v>
      </c>
      <c r="E224" s="8"/>
      <c r="F224" s="8"/>
      <c r="G224" s="25">
        <f t="array" ref="G224">SUM(IF("1521"&amp;C224=KHN&amp;MH,SL))</f>
        <v>0</v>
      </c>
      <c r="H224" s="25">
        <f t="array" ref="H224">SUM(IF("1521"&amp;C224=KHN&amp;MH,TH))</f>
        <v>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0</v>
      </c>
      <c r="L224" s="8">
        <f t="shared" si="20"/>
        <v>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662</v>
      </c>
      <c r="D225" s="328" t="s">
        <v>502</v>
      </c>
      <c r="E225" s="8"/>
      <c r="F225" s="8"/>
      <c r="G225" s="25">
        <f t="array" ref="G225">SUM(IF("1521"&amp;C225=KHN&amp;MH,SL))</f>
        <v>0</v>
      </c>
      <c r="H225" s="25">
        <f t="array" ref="H225">SUM(IF("1521"&amp;C225=KHN&amp;MH,TH))</f>
        <v>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0</v>
      </c>
      <c r="L225" s="8">
        <f t="shared" si="20"/>
        <v>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836</v>
      </c>
      <c r="D226" s="328" t="s">
        <v>502</v>
      </c>
      <c r="E226" s="8"/>
      <c r="F226" s="8"/>
      <c r="G226" s="25">
        <f t="array" ref="G226">SUM(IF("1521"&amp;C226=KHN&amp;MH,SL))</f>
        <v>0</v>
      </c>
      <c r="H226" s="25">
        <f t="array" ref="H226">SUM(IF("1521"&amp;C226=KHN&amp;MH,TH))</f>
        <v>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0</v>
      </c>
      <c r="L226" s="8">
        <f t="shared" si="20"/>
        <v>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518</v>
      </c>
      <c r="D227" s="328" t="s">
        <v>502</v>
      </c>
      <c r="E227" s="8"/>
      <c r="F227" s="8"/>
      <c r="G227" s="25">
        <f t="array" ref="G227">SUM(IF("1521"&amp;C227=KHN&amp;MH,SL))</f>
        <v>0</v>
      </c>
      <c r="H227" s="25">
        <f t="array" ref="H227">SUM(IF("1521"&amp;C227=KHN&amp;MH,TH))</f>
        <v>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0</v>
      </c>
      <c r="L227" s="8">
        <f t="shared" si="20"/>
        <v>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501</v>
      </c>
      <c r="D228" s="328" t="s">
        <v>502</v>
      </c>
      <c r="E228" s="8"/>
      <c r="F228" s="8"/>
      <c r="G228" s="25">
        <f t="array" ref="G228">SUM(IF("1521"&amp;C228=KHN&amp;MH,SL))</f>
        <v>0</v>
      </c>
      <c r="H228" s="25">
        <f t="array" ref="H228">SUM(IF("1521"&amp;C228=KHN&amp;MH,TH))</f>
        <v>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0</v>
      </c>
      <c r="L228" s="8">
        <f t="shared" si="20"/>
        <v>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752</v>
      </c>
      <c r="D229" s="328" t="s">
        <v>502</v>
      </c>
      <c r="E229" s="8"/>
      <c r="F229" s="8"/>
      <c r="G229" s="25">
        <f t="array" ref="G229">SUM(IF("1521"&amp;C229=KHN&amp;MH,SL))</f>
        <v>0</v>
      </c>
      <c r="H229" s="25">
        <f t="array" ref="H229">SUM(IF("1521"&amp;C229=KHN&amp;MH,TH))</f>
        <v>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0</v>
      </c>
      <c r="L229" s="8">
        <f t="shared" si="20"/>
        <v>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652</v>
      </c>
      <c r="D230" s="328" t="s">
        <v>502</v>
      </c>
      <c r="E230" s="8"/>
      <c r="F230" s="8"/>
      <c r="G230" s="25">
        <f t="array" ref="G230">SUM(IF("1521"&amp;C230=KHN&amp;MH,SL))</f>
        <v>0</v>
      </c>
      <c r="H230" s="25">
        <f t="array" ref="H230">SUM(IF("1521"&amp;C230=KHN&amp;MH,TH))</f>
        <v>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0</v>
      </c>
      <c r="L230" s="8">
        <f t="shared" si="20"/>
        <v>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797</v>
      </c>
      <c r="D231" s="328" t="s">
        <v>502</v>
      </c>
      <c r="E231" s="8"/>
      <c r="F231" s="8"/>
      <c r="G231" s="25">
        <f t="array" ref="G231">SUM(IF("1521"&amp;C231=KHN&amp;MH,SL))</f>
        <v>0</v>
      </c>
      <c r="H231" s="25">
        <f t="array" ref="H231">SUM(IF("1521"&amp;C231=KHN&amp;MH,TH))</f>
        <v>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0</v>
      </c>
      <c r="L231" s="8">
        <f t="shared" si="20"/>
        <v>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687</v>
      </c>
      <c r="D232" s="328" t="s">
        <v>502</v>
      </c>
      <c r="E232" s="8"/>
      <c r="F232" s="8"/>
      <c r="G232" s="25">
        <f t="array" ref="G232">SUM(IF("1521"&amp;C232=KHN&amp;MH,SL))</f>
        <v>0</v>
      </c>
      <c r="H232" s="25">
        <f t="array" ref="H232">SUM(IF("1521"&amp;C232=KHN&amp;MH,TH))</f>
        <v>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0</v>
      </c>
      <c r="L232" s="8">
        <f t="shared" si="20"/>
        <v>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785</v>
      </c>
      <c r="D233" s="328" t="s">
        <v>502</v>
      </c>
      <c r="E233" s="8"/>
      <c r="F233" s="8"/>
      <c r="G233" s="25">
        <f t="array" ref="G233">SUM(IF("1521"&amp;C233=KHN&amp;MH,SL))</f>
        <v>0</v>
      </c>
      <c r="H233" s="25">
        <f t="array" ref="H233">SUM(IF("1521"&amp;C233=KHN&amp;MH,TH))</f>
        <v>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0</v>
      </c>
      <c r="L233" s="8">
        <f t="shared" si="20"/>
        <v>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665</v>
      </c>
      <c r="D234" s="328" t="s">
        <v>502</v>
      </c>
      <c r="E234" s="8"/>
      <c r="F234" s="8"/>
      <c r="G234" s="25">
        <f t="array" ref="G234">SUM(IF("1521"&amp;C234=KHN&amp;MH,SL))</f>
        <v>0</v>
      </c>
      <c r="H234" s="25">
        <f t="array" ref="H234">SUM(IF("1521"&amp;C234=KHN&amp;MH,TH))</f>
        <v>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0</v>
      </c>
      <c r="L234" s="8">
        <f t="shared" si="20"/>
        <v>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716</v>
      </c>
      <c r="D235" s="328" t="s">
        <v>502</v>
      </c>
      <c r="E235" s="8"/>
      <c r="F235" s="8"/>
      <c r="G235" s="25">
        <f t="array" ref="G235">SUM(IF("1521"&amp;C235=KHN&amp;MH,SL))</f>
        <v>0</v>
      </c>
      <c r="H235" s="25">
        <f t="array" ref="H235">SUM(IF("1521"&amp;C235=KHN&amp;MH,TH))</f>
        <v>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0</v>
      </c>
      <c r="L235" s="8">
        <f t="shared" si="20"/>
        <v>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707</v>
      </c>
      <c r="D236" s="328" t="s">
        <v>502</v>
      </c>
      <c r="E236" s="8"/>
      <c r="F236" s="8"/>
      <c r="G236" s="25">
        <f t="array" ref="G236">SUM(IF("1521"&amp;C236=KHN&amp;MH,SL))</f>
        <v>0</v>
      </c>
      <c r="H236" s="25">
        <f t="array" ref="H236">SUM(IF("1521"&amp;C236=KHN&amp;MH,TH))</f>
        <v>0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0</v>
      </c>
      <c r="L236" s="8">
        <f t="shared" si="20"/>
        <v>0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536</v>
      </c>
      <c r="D237" s="328" t="s">
        <v>502</v>
      </c>
      <c r="E237" s="8"/>
      <c r="F237" s="8"/>
      <c r="G237" s="25">
        <f t="array" ref="G237">SUM(IF("1521"&amp;C237=KHN&amp;MH,SL))</f>
        <v>0</v>
      </c>
      <c r="H237" s="25">
        <f t="array" ref="H237">SUM(IF("1521"&amp;C237=KHN&amp;MH,TH))</f>
        <v>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0</v>
      </c>
      <c r="L237" s="8">
        <f t="shared" si="20"/>
        <v>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626</v>
      </c>
      <c r="D238" s="328" t="s">
        <v>502</v>
      </c>
      <c r="E238" s="8"/>
      <c r="F238" s="8"/>
      <c r="G238" s="25">
        <f t="array" ref="G238">SUM(IF("1521"&amp;C238=KHN&amp;MH,SL))</f>
        <v>0</v>
      </c>
      <c r="H238" s="25">
        <f t="array" ref="H238">SUM(IF("1521"&amp;C238=KHN&amp;MH,TH))</f>
        <v>0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0</v>
      </c>
      <c r="L238" s="8">
        <f t="shared" si="20"/>
        <v>0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828</v>
      </c>
      <c r="D239" s="328" t="s">
        <v>502</v>
      </c>
      <c r="E239" s="8"/>
      <c r="F239" s="8"/>
      <c r="G239" s="25">
        <f t="array" ref="G239">SUM(IF("1521"&amp;C239=KHN&amp;MH,SL))</f>
        <v>0</v>
      </c>
      <c r="H239" s="25">
        <f t="array" ref="H239">SUM(IF("1521"&amp;C239=KHN&amp;MH,TH))</f>
        <v>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0</v>
      </c>
      <c r="L239" s="8">
        <f t="shared" si="20"/>
        <v>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831</v>
      </c>
      <c r="D240" s="328" t="s">
        <v>502</v>
      </c>
      <c r="E240" s="8"/>
      <c r="F240" s="8"/>
      <c r="G240" s="25">
        <f t="array" ref="G240">SUM(IF("1521"&amp;C240=KHN&amp;MH,SL))</f>
        <v>0</v>
      </c>
      <c r="H240" s="25">
        <f t="array" ref="H240">SUM(IF("1521"&amp;C240=KHN&amp;MH,TH))</f>
        <v>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0</v>
      </c>
      <c r="L240" s="8">
        <f t="shared" si="20"/>
        <v>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688</v>
      </c>
      <c r="D241" s="328" t="s">
        <v>502</v>
      </c>
      <c r="E241" s="8"/>
      <c r="F241" s="8"/>
      <c r="G241" s="25">
        <f t="array" ref="G241">SUM(IF("1521"&amp;C241=KHN&amp;MH,SL))</f>
        <v>0</v>
      </c>
      <c r="H241" s="25">
        <f t="array" ref="H241">SUM(IF("1521"&amp;C241=KHN&amp;MH,TH))</f>
        <v>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0</v>
      </c>
      <c r="L241" s="8">
        <f t="shared" si="20"/>
        <v>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830</v>
      </c>
      <c r="D242" s="328" t="s">
        <v>502</v>
      </c>
      <c r="E242" s="8"/>
      <c r="F242" s="8"/>
      <c r="G242" s="25">
        <f t="array" ref="G242">SUM(IF("1521"&amp;C242=KHN&amp;MH,SL))</f>
        <v>0</v>
      </c>
      <c r="H242" s="25">
        <f t="array" ref="H242">SUM(IF("1521"&amp;C242=KHN&amp;MH,TH))</f>
        <v>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0</v>
      </c>
      <c r="L242" s="8">
        <f t="shared" si="20"/>
        <v>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670</v>
      </c>
      <c r="D243" s="328" t="s">
        <v>502</v>
      </c>
      <c r="E243" s="8"/>
      <c r="F243" s="8"/>
      <c r="G243" s="25">
        <f t="array" ref="G243">SUM(IF("1521"&amp;C243=KHN&amp;MH,SL))</f>
        <v>0</v>
      </c>
      <c r="H243" s="25">
        <f t="array" ref="H243">SUM(IF("1521"&amp;C243=KHN&amp;MH,TH))</f>
        <v>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0</v>
      </c>
      <c r="L243" s="8">
        <f t="shared" si="20"/>
        <v>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791</v>
      </c>
      <c r="D244" s="328" t="s">
        <v>502</v>
      </c>
      <c r="E244" s="8"/>
      <c r="F244" s="8"/>
      <c r="G244" s="25">
        <f t="array" ref="G244">SUM(IF("1521"&amp;C244=KHN&amp;MH,SL))</f>
        <v>0</v>
      </c>
      <c r="H244" s="25">
        <f t="array" ref="H244">SUM(IF("1521"&amp;C244=KHN&amp;MH,TH))</f>
        <v>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0</v>
      </c>
      <c r="L244" s="8">
        <f t="shared" si="20"/>
        <v>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776</v>
      </c>
      <c r="D245" s="328" t="s">
        <v>502</v>
      </c>
      <c r="E245" s="8"/>
      <c r="F245" s="8"/>
      <c r="G245" s="25">
        <f t="array" ref="G245">SUM(IF("1521"&amp;C245=KHN&amp;MH,SL))</f>
        <v>0</v>
      </c>
      <c r="H245" s="25">
        <f t="array" ref="H245">SUM(IF("1521"&amp;C245=KHN&amp;MH,TH))</f>
        <v>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0</v>
      </c>
      <c r="L245" s="8">
        <f t="shared" si="20"/>
        <v>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721</v>
      </c>
      <c r="D246" s="328" t="s">
        <v>502</v>
      </c>
      <c r="E246" s="8"/>
      <c r="F246" s="8"/>
      <c r="G246" s="25">
        <f t="array" ref="G246">SUM(IF("1521"&amp;C246=KHN&amp;MH,SL))</f>
        <v>0</v>
      </c>
      <c r="H246" s="25">
        <f t="array" ref="H246">SUM(IF("1521"&amp;C246=KHN&amp;MH,TH))</f>
        <v>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0</v>
      </c>
      <c r="L246" s="8">
        <f t="shared" si="20"/>
        <v>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717</v>
      </c>
      <c r="D247" s="328" t="s">
        <v>502</v>
      </c>
      <c r="E247" s="8"/>
      <c r="F247" s="8"/>
      <c r="G247" s="25">
        <f t="array" ref="G247">SUM(IF("1521"&amp;C247=KHN&amp;MH,SL))</f>
        <v>0</v>
      </c>
      <c r="H247" s="25">
        <f t="array" ref="H247">SUM(IF("1521"&amp;C247=KHN&amp;MH,TH))</f>
        <v>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0</v>
      </c>
      <c r="L247" s="8">
        <f t="shared" si="20"/>
        <v>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731</v>
      </c>
      <c r="D248" s="328" t="s">
        <v>502</v>
      </c>
      <c r="E248" s="8"/>
      <c r="F248" s="8"/>
      <c r="G248" s="25">
        <f t="array" ref="G248">SUM(IF("1521"&amp;C248=KHN&amp;MH,SL))</f>
        <v>0</v>
      </c>
      <c r="H248" s="25">
        <f t="array" ref="H248">SUM(IF("1521"&amp;C248=KHN&amp;MH,TH))</f>
        <v>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0</v>
      </c>
      <c r="L248" s="8">
        <f t="shared" si="20"/>
        <v>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732</v>
      </c>
      <c r="D249" s="328" t="s">
        <v>502</v>
      </c>
      <c r="E249" s="8"/>
      <c r="F249" s="8"/>
      <c r="G249" s="25">
        <f t="array" ref="G249">SUM(IF("1521"&amp;C249=KHN&amp;MH,SL))</f>
        <v>0</v>
      </c>
      <c r="H249" s="25">
        <f t="array" ref="H249">SUM(IF("1521"&amp;C249=KHN&amp;MH,TH))</f>
        <v>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0</v>
      </c>
      <c r="L249" s="8">
        <f t="shared" si="20"/>
        <v>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719</v>
      </c>
      <c r="D250" s="328" t="s">
        <v>502</v>
      </c>
      <c r="E250" s="8"/>
      <c r="F250" s="8"/>
      <c r="G250" s="25">
        <f t="array" ref="G250">SUM(IF("1521"&amp;C250=KHN&amp;MH,SL))</f>
        <v>0</v>
      </c>
      <c r="H250" s="25">
        <f t="array" ref="H250">SUM(IF("1521"&amp;C250=KHN&amp;MH,TH))</f>
        <v>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0</v>
      </c>
      <c r="L250" s="8">
        <f t="shared" si="20"/>
        <v>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720</v>
      </c>
      <c r="D251" s="328" t="s">
        <v>502</v>
      </c>
      <c r="E251" s="8"/>
      <c r="F251" s="8"/>
      <c r="G251" s="25">
        <f t="array" ref="G251">SUM(IF("1521"&amp;C251=KHN&amp;MH,SL))</f>
        <v>0</v>
      </c>
      <c r="H251" s="25">
        <f t="array" ref="H251">SUM(IF("1521"&amp;C251=KHN&amp;MH,TH))</f>
        <v>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0</v>
      </c>
      <c r="L251" s="8">
        <f t="shared" si="20"/>
        <v>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718</v>
      </c>
      <c r="D252" s="328" t="s">
        <v>502</v>
      </c>
      <c r="E252" s="8"/>
      <c r="F252" s="8"/>
      <c r="G252" s="25">
        <f t="array" ref="G252">SUM(IF("1521"&amp;C252=KHN&amp;MH,SL))</f>
        <v>0</v>
      </c>
      <c r="H252" s="25">
        <f t="array" ref="H252">SUM(IF("1521"&amp;C252=KHN&amp;MH,TH))</f>
        <v>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0</v>
      </c>
      <c r="L252" s="8">
        <f t="shared" si="20"/>
        <v>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755</v>
      </c>
      <c r="D253" s="328" t="s">
        <v>502</v>
      </c>
      <c r="E253" s="8"/>
      <c r="F253" s="8"/>
      <c r="G253" s="25">
        <f t="array" ref="G253">SUM(IF("1521"&amp;C253=KHN&amp;MH,SL))</f>
        <v>0</v>
      </c>
      <c r="H253" s="25">
        <f t="array" ref="H253">SUM(IF("1521"&amp;C253=KHN&amp;MH,TH))</f>
        <v>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0</v>
      </c>
      <c r="L253" s="8">
        <f t="shared" si="20"/>
        <v>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734</v>
      </c>
      <c r="D254" s="328" t="s">
        <v>502</v>
      </c>
      <c r="E254" s="8"/>
      <c r="F254" s="8"/>
      <c r="G254" s="25">
        <f t="array" ref="G254">SUM(IF("1521"&amp;C254=KHN&amp;MH,SL))</f>
        <v>0</v>
      </c>
      <c r="H254" s="25">
        <f t="array" ref="H254">SUM(IF("1521"&amp;C254=KHN&amp;MH,TH))</f>
        <v>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0</v>
      </c>
      <c r="L254" s="8">
        <f t="shared" si="20"/>
        <v>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722</v>
      </c>
      <c r="D255" s="328" t="s">
        <v>502</v>
      </c>
      <c r="E255" s="8"/>
      <c r="F255" s="8"/>
      <c r="G255" s="25">
        <f t="array" ref="G255">SUM(IF("1521"&amp;C255=KHN&amp;MH,SL))</f>
        <v>0</v>
      </c>
      <c r="H255" s="25">
        <f t="array" ref="H255">SUM(IF("1521"&amp;C255=KHN&amp;MH,TH))</f>
        <v>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0</v>
      </c>
      <c r="L255" s="8">
        <f t="shared" si="20"/>
        <v>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841</v>
      </c>
      <c r="D256" s="328" t="s">
        <v>502</v>
      </c>
      <c r="E256" s="8"/>
      <c r="F256" s="8"/>
      <c r="G256" s="25">
        <f t="array" ref="G256">SUM(IF("1521"&amp;C256=KHN&amp;MH,SL))</f>
        <v>0</v>
      </c>
      <c r="H256" s="25">
        <f t="array" ref="H256">SUM(IF("1521"&amp;C256=KHN&amp;MH,TH))</f>
        <v>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0</v>
      </c>
      <c r="L256" s="8">
        <f t="shared" si="20"/>
        <v>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838</v>
      </c>
      <c r="D257" s="328" t="s">
        <v>502</v>
      </c>
      <c r="E257" s="8"/>
      <c r="F257" s="8"/>
      <c r="G257" s="25">
        <f t="array" ref="G257">SUM(IF("1521"&amp;C257=KHN&amp;MH,SL))</f>
        <v>0</v>
      </c>
      <c r="H257" s="25">
        <f t="array" ref="H257">SUM(IF("1521"&amp;C257=KHN&amp;MH,TH))</f>
        <v>0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0</v>
      </c>
      <c r="L257" s="8">
        <f t="shared" si="20"/>
        <v>0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842</v>
      </c>
      <c r="D258" s="328" t="s">
        <v>502</v>
      </c>
      <c r="E258" s="8"/>
      <c r="F258" s="8"/>
      <c r="G258" s="25">
        <f t="array" ref="G258">SUM(IF("1521"&amp;C258=KHN&amp;MH,SL))</f>
        <v>0</v>
      </c>
      <c r="H258" s="25">
        <f t="array" ref="H258">SUM(IF("1521"&amp;C258=KHN&amp;MH,TH))</f>
        <v>0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0</v>
      </c>
      <c r="L258" s="8">
        <f t="shared" si="20"/>
        <v>0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840</v>
      </c>
      <c r="D259" s="328" t="s">
        <v>502</v>
      </c>
      <c r="E259" s="8"/>
      <c r="F259" s="8"/>
      <c r="G259" s="25">
        <f t="array" ref="G259">SUM(IF("1521"&amp;C259=KHN&amp;MH,SL))</f>
        <v>0</v>
      </c>
      <c r="H259" s="25">
        <f t="array" ref="H259">SUM(IF("1521"&amp;C259=KHN&amp;MH,TH))</f>
        <v>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0</v>
      </c>
      <c r="L259" s="8">
        <f t="shared" si="20"/>
        <v>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839</v>
      </c>
      <c r="D260" s="328" t="s">
        <v>502</v>
      </c>
      <c r="E260" s="8"/>
      <c r="F260" s="8"/>
      <c r="G260" s="25">
        <f t="array" ref="G260">SUM(IF("1521"&amp;C260=KHN&amp;MH,SL))</f>
        <v>0</v>
      </c>
      <c r="H260" s="25">
        <f t="array" ref="H260">SUM(IF("1521"&amp;C260=KHN&amp;MH,TH))</f>
        <v>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0</v>
      </c>
      <c r="L260" s="8">
        <f t="shared" si="20"/>
        <v>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843</v>
      </c>
      <c r="D261" s="328" t="s">
        <v>502</v>
      </c>
      <c r="E261" s="8"/>
      <c r="F261" s="8"/>
      <c r="G261" s="25">
        <f t="array" ref="G261">SUM(IF("1521"&amp;C261=KHN&amp;MH,SL))</f>
        <v>0</v>
      </c>
      <c r="H261" s="25">
        <f t="array" ref="H261">SUM(IF("1521"&amp;C261=KHN&amp;MH,TH))</f>
        <v>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0</v>
      </c>
      <c r="L261" s="8">
        <f t="shared" si="20"/>
        <v>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837</v>
      </c>
      <c r="D262" s="328" t="s">
        <v>502</v>
      </c>
      <c r="E262" s="8"/>
      <c r="F262" s="8"/>
      <c r="G262" s="25">
        <f t="array" ref="G262">SUM(IF("1521"&amp;C262=KHN&amp;MH,SL))</f>
        <v>0</v>
      </c>
      <c r="H262" s="25">
        <f t="array" ref="H262">SUM(IF("1521"&amp;C262=KHN&amp;MH,TH))</f>
        <v>0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0</v>
      </c>
      <c r="L262" s="8">
        <f t="shared" si="20"/>
        <v>0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845</v>
      </c>
      <c r="D263" s="328" t="s">
        <v>492</v>
      </c>
      <c r="E263" s="8"/>
      <c r="F263" s="8"/>
      <c r="G263" s="25">
        <f t="array" ref="G263">SUM(IF("1521"&amp;C263=KHN&amp;MH,SL))</f>
        <v>0</v>
      </c>
      <c r="H263" s="25">
        <f t="array" ref="H263">SUM(IF("1521"&amp;C263=KHN&amp;MH,TH))</f>
        <v>0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0</v>
      </c>
      <c r="L263" s="8">
        <f t="shared" si="20"/>
        <v>0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575</v>
      </c>
      <c r="D264" s="328" t="s">
        <v>492</v>
      </c>
      <c r="E264" s="8"/>
      <c r="F264" s="8"/>
      <c r="G264" s="25">
        <f t="array" ref="G264">SUM(IF("1521"&amp;C264=KHN&amp;MH,SL))</f>
        <v>0</v>
      </c>
      <c r="H264" s="25">
        <f t="array" ref="H264">SUM(IF("1521"&amp;C264=KHN&amp;MH,TH))</f>
        <v>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0</v>
      </c>
      <c r="L264" s="8">
        <f t="shared" si="20"/>
        <v>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586</v>
      </c>
      <c r="D265" s="328" t="s">
        <v>492</v>
      </c>
      <c r="E265" s="8"/>
      <c r="F265" s="8"/>
      <c r="G265" s="25">
        <f t="array" ref="G265">SUM(IF("1521"&amp;C265=KHN&amp;MH,SL))</f>
        <v>0</v>
      </c>
      <c r="H265" s="25">
        <f t="array" ref="H265">SUM(IF("1521"&amp;C265=KHN&amp;MH,TH))</f>
        <v>0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0</v>
      </c>
      <c r="L265" s="8">
        <f t="shared" si="20"/>
        <v>0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579</v>
      </c>
      <c r="D266" s="328" t="s">
        <v>492</v>
      </c>
      <c r="E266" s="8"/>
      <c r="F266" s="8"/>
      <c r="G266" s="25">
        <f t="array" ref="G266">SUM(IF("1521"&amp;C266=KHN&amp;MH,SL))</f>
        <v>0</v>
      </c>
      <c r="H266" s="25">
        <f t="array" ref="H266">SUM(IF("1521"&amp;C266=KHN&amp;MH,TH))</f>
        <v>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0</v>
      </c>
      <c r="L266" s="8">
        <f t="shared" si="20"/>
        <v>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578</v>
      </c>
      <c r="D267" s="328" t="s">
        <v>492</v>
      </c>
      <c r="E267" s="8"/>
      <c r="F267" s="8"/>
      <c r="G267" s="25">
        <f t="array" ref="G267">SUM(IF("1521"&amp;C267=KHN&amp;MH,SL))</f>
        <v>0</v>
      </c>
      <c r="H267" s="25">
        <f t="array" ref="H267">SUM(IF("1521"&amp;C267=KHN&amp;MH,TH))</f>
        <v>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0</v>
      </c>
      <c r="L267" s="8">
        <f t="shared" si="20"/>
        <v>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580</v>
      </c>
      <c r="D268" s="328" t="s">
        <v>492</v>
      </c>
      <c r="E268" s="8"/>
      <c r="F268" s="8"/>
      <c r="G268" s="25">
        <f t="array" ref="G268">SUM(IF("1521"&amp;C268=KHN&amp;MH,SL))</f>
        <v>0</v>
      </c>
      <c r="H268" s="25">
        <f t="array" ref="H268">SUM(IF("1521"&amp;C268=KHN&amp;MH,TH))</f>
        <v>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0</v>
      </c>
      <c r="L268" s="8">
        <f t="shared" si="20"/>
        <v>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563</v>
      </c>
      <c r="D269" s="328" t="s">
        <v>492</v>
      </c>
      <c r="E269" s="8"/>
      <c r="F269" s="8"/>
      <c r="G269" s="25">
        <f t="array" ref="G269">SUM(IF("1521"&amp;C269=KHN&amp;MH,SL))</f>
        <v>0</v>
      </c>
      <c r="H269" s="25">
        <f t="array" ref="H269">SUM(IF("1521"&amp;C269=KHN&amp;MH,TH))</f>
        <v>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0</v>
      </c>
      <c r="L269" s="8">
        <f t="shared" si="20"/>
        <v>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582</v>
      </c>
      <c r="D270" s="328" t="s">
        <v>492</v>
      </c>
      <c r="E270" s="8"/>
      <c r="F270" s="8"/>
      <c r="G270" s="25">
        <f t="array" ref="G270">SUM(IF("1521"&amp;C270=KHN&amp;MH,SL))</f>
        <v>0</v>
      </c>
      <c r="H270" s="25">
        <f t="array" ref="H270">SUM(IF("1521"&amp;C270=KHN&amp;MH,TH))</f>
        <v>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0</v>
      </c>
      <c r="L270" s="8">
        <f t="shared" si="20"/>
        <v>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581</v>
      </c>
      <c r="D271" s="328" t="s">
        <v>492</v>
      </c>
      <c r="E271" s="8"/>
      <c r="F271" s="8"/>
      <c r="G271" s="25">
        <f t="array" ref="G271">SUM(IF("1521"&amp;C271=KHN&amp;MH,SL))</f>
        <v>0</v>
      </c>
      <c r="H271" s="25">
        <f t="array" ref="H271">SUM(IF("1521"&amp;C271=KHN&amp;MH,TH))</f>
        <v>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0</v>
      </c>
      <c r="L271" s="8">
        <f t="shared" si="20"/>
        <v>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591</v>
      </c>
      <c r="D272" s="328" t="s">
        <v>492</v>
      </c>
      <c r="E272" s="8"/>
      <c r="F272" s="8"/>
      <c r="G272" s="25">
        <f t="array" ref="G272">SUM(IF("1521"&amp;C272=KHN&amp;MH,SL))</f>
        <v>0</v>
      </c>
      <c r="H272" s="25">
        <f t="array" ref="H272">SUM(IF("1521"&amp;C272=KHN&amp;MH,TH))</f>
        <v>0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0</v>
      </c>
      <c r="L272" s="8">
        <f t="shared" si="20"/>
        <v>0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550</v>
      </c>
      <c r="D273" s="328" t="s">
        <v>492</v>
      </c>
      <c r="E273" s="8"/>
      <c r="F273" s="8"/>
      <c r="G273" s="25">
        <f t="array" ref="G273">SUM(IF("1521"&amp;C273=KHN&amp;MH,SL))</f>
        <v>0</v>
      </c>
      <c r="H273" s="25">
        <f t="array" ref="H273">SUM(IF("1521"&amp;C273=KHN&amp;MH,TH))</f>
        <v>0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0</v>
      </c>
      <c r="L273" s="8">
        <f t="shared" si="20"/>
        <v>0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561</v>
      </c>
      <c r="D274" s="328" t="s">
        <v>492</v>
      </c>
      <c r="E274" s="8"/>
      <c r="F274" s="8"/>
      <c r="G274" s="25">
        <f t="array" ref="G274">SUM(IF("1521"&amp;C274=KHN&amp;MH,SL))</f>
        <v>0</v>
      </c>
      <c r="H274" s="25">
        <f t="array" ref="H274">SUM(IF("1521"&amp;C274=KHN&amp;MH,TH))</f>
        <v>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0</v>
      </c>
      <c r="L274" s="8">
        <f t="shared" ref="L274:L337" si="24">F274+H274-J274</f>
        <v>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597</v>
      </c>
      <c r="D275" s="328" t="s">
        <v>492</v>
      </c>
      <c r="E275" s="8"/>
      <c r="F275" s="8"/>
      <c r="G275" s="25">
        <f t="array" ref="G275">SUM(IF("1521"&amp;C275=KHN&amp;MH,SL))</f>
        <v>0</v>
      </c>
      <c r="H275" s="25">
        <f t="array" ref="H275">SUM(IF("1521"&amp;C275=KHN&amp;MH,TH))</f>
        <v>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0</v>
      </c>
      <c r="L275" s="8">
        <f t="shared" si="24"/>
        <v>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559</v>
      </c>
      <c r="D276" s="328" t="s">
        <v>492</v>
      </c>
      <c r="E276" s="8"/>
      <c r="F276" s="8"/>
      <c r="G276" s="25">
        <f t="array" ref="G276">SUM(IF("1521"&amp;C276=KHN&amp;MH,SL))</f>
        <v>0</v>
      </c>
      <c r="H276" s="25">
        <f t="array" ref="H276">SUM(IF("1521"&amp;C276=KHN&amp;MH,TH))</f>
        <v>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0</v>
      </c>
      <c r="L276" s="8">
        <f t="shared" si="24"/>
        <v>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573</v>
      </c>
      <c r="D277" s="328" t="s">
        <v>492</v>
      </c>
      <c r="E277" s="8"/>
      <c r="F277" s="8"/>
      <c r="G277" s="25">
        <f t="array" ref="G277">SUM(IF("1521"&amp;C277=KHN&amp;MH,SL))</f>
        <v>0</v>
      </c>
      <c r="H277" s="25">
        <f t="array" ref="H277">SUM(IF("1521"&amp;C277=KHN&amp;MH,TH))</f>
        <v>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0</v>
      </c>
      <c r="L277" s="8">
        <f t="shared" si="24"/>
        <v>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560</v>
      </c>
      <c r="D278" s="328" t="s">
        <v>492</v>
      </c>
      <c r="E278" s="8"/>
      <c r="F278" s="8"/>
      <c r="G278" s="25">
        <f t="array" ref="G278">SUM(IF("1521"&amp;C278=KHN&amp;MH,SL))</f>
        <v>0</v>
      </c>
      <c r="H278" s="25">
        <f t="array" ref="H278">SUM(IF("1521"&amp;C278=KHN&amp;MH,TH))</f>
        <v>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0</v>
      </c>
      <c r="L278" s="8">
        <f t="shared" si="24"/>
        <v>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555</v>
      </c>
      <c r="D279" s="328" t="s">
        <v>492</v>
      </c>
      <c r="E279" s="8"/>
      <c r="F279" s="8"/>
      <c r="G279" s="25">
        <f t="array" ref="G279">SUM(IF("1521"&amp;C279=KHN&amp;MH,SL))</f>
        <v>0</v>
      </c>
      <c r="H279" s="25">
        <f t="array" ref="H279">SUM(IF("1521"&amp;C279=KHN&amp;MH,TH))</f>
        <v>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0</v>
      </c>
      <c r="L279" s="8">
        <f t="shared" si="24"/>
        <v>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593</v>
      </c>
      <c r="D280" s="328" t="s">
        <v>492</v>
      </c>
      <c r="E280" s="8"/>
      <c r="F280" s="8"/>
      <c r="G280" s="25">
        <f t="array" ref="G280">SUM(IF("1521"&amp;C280=KHN&amp;MH,SL))</f>
        <v>0</v>
      </c>
      <c r="H280" s="25">
        <f t="array" ref="H280">SUM(IF("1521"&amp;C280=KHN&amp;MH,TH))</f>
        <v>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0</v>
      </c>
      <c r="L280" s="8">
        <f t="shared" si="24"/>
        <v>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553</v>
      </c>
      <c r="D281" s="328" t="s">
        <v>492</v>
      </c>
      <c r="E281" s="8"/>
      <c r="F281" s="8"/>
      <c r="G281" s="25">
        <f t="array" ref="G281">SUM(IF("1521"&amp;C281=KHN&amp;MH,SL))</f>
        <v>0</v>
      </c>
      <c r="H281" s="25">
        <f t="array" ref="H281">SUM(IF("1521"&amp;C281=KHN&amp;MH,TH))</f>
        <v>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0</v>
      </c>
      <c r="L281" s="8">
        <f t="shared" si="24"/>
        <v>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548</v>
      </c>
      <c r="D282" s="328" t="s">
        <v>492</v>
      </c>
      <c r="E282" s="8"/>
      <c r="F282" s="8"/>
      <c r="G282" s="25">
        <f t="array" ref="G282">SUM(IF("1521"&amp;C282=KHN&amp;MH,SL))</f>
        <v>0</v>
      </c>
      <c r="H282" s="25">
        <f t="array" ref="H282">SUM(IF("1521"&amp;C282=KHN&amp;MH,TH))</f>
        <v>0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0</v>
      </c>
      <c r="L282" s="8">
        <f t="shared" si="24"/>
        <v>0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556</v>
      </c>
      <c r="D283" s="328" t="s">
        <v>492</v>
      </c>
      <c r="E283" s="8"/>
      <c r="F283" s="8"/>
      <c r="G283" s="25">
        <f t="array" ref="G283">SUM(IF("1521"&amp;C283=KHN&amp;MH,SL))</f>
        <v>0</v>
      </c>
      <c r="H283" s="25">
        <f t="array" ref="H283">SUM(IF("1521"&amp;C283=KHN&amp;MH,TH))</f>
        <v>0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0</v>
      </c>
      <c r="L283" s="8">
        <f t="shared" si="24"/>
        <v>0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551</v>
      </c>
      <c r="D284" s="328" t="s">
        <v>492</v>
      </c>
      <c r="E284" s="8"/>
      <c r="F284" s="8"/>
      <c r="G284" s="25">
        <f t="array" ref="G284">SUM(IF("1521"&amp;C284=KHN&amp;MH,SL))</f>
        <v>0</v>
      </c>
      <c r="H284" s="25">
        <f t="array" ref="H284">SUM(IF("1521"&amp;C284=KHN&amp;MH,TH))</f>
        <v>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0</v>
      </c>
      <c r="L284" s="8">
        <f t="shared" si="24"/>
        <v>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552</v>
      </c>
      <c r="D285" s="328" t="s">
        <v>492</v>
      </c>
      <c r="E285" s="8"/>
      <c r="F285" s="8"/>
      <c r="G285" s="25">
        <f t="array" ref="G285">SUM(IF("1521"&amp;C285=KHN&amp;MH,SL))</f>
        <v>0</v>
      </c>
      <c r="H285" s="25">
        <f t="array" ref="H285">SUM(IF("1521"&amp;C285=KHN&amp;MH,TH))</f>
        <v>0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0</v>
      </c>
      <c r="L285" s="8">
        <f t="shared" si="24"/>
        <v>0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554</v>
      </c>
      <c r="D286" s="328" t="s">
        <v>492</v>
      </c>
      <c r="E286" s="8"/>
      <c r="F286" s="8"/>
      <c r="G286" s="25">
        <f t="array" ref="G286">SUM(IF("1521"&amp;C286=KHN&amp;MH,SL))</f>
        <v>0</v>
      </c>
      <c r="H286" s="25">
        <f t="array" ref="H286">SUM(IF("1521"&amp;C286=KHN&amp;MH,TH))</f>
        <v>0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0</v>
      </c>
      <c r="L286" s="8">
        <f t="shared" si="24"/>
        <v>0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557</v>
      </c>
      <c r="D287" s="328" t="s">
        <v>492</v>
      </c>
      <c r="E287" s="8"/>
      <c r="F287" s="8"/>
      <c r="G287" s="25">
        <f t="array" ref="G287">SUM(IF("1521"&amp;C287=KHN&amp;MH,SL))</f>
        <v>0</v>
      </c>
      <c r="H287" s="25">
        <f t="array" ref="H287">SUM(IF("1521"&amp;C287=KHN&amp;MH,TH))</f>
        <v>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0</v>
      </c>
      <c r="L287" s="8">
        <f t="shared" si="24"/>
        <v>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558</v>
      </c>
      <c r="D288" s="328" t="s">
        <v>492</v>
      </c>
      <c r="E288" s="8"/>
      <c r="F288" s="8"/>
      <c r="G288" s="25">
        <f t="array" ref="G288">SUM(IF("1521"&amp;C288=KHN&amp;MH,SL))</f>
        <v>0</v>
      </c>
      <c r="H288" s="25">
        <f t="array" ref="H288">SUM(IF("1521"&amp;C288=KHN&amp;MH,TH))</f>
        <v>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0</v>
      </c>
      <c r="L288" s="8">
        <f t="shared" si="24"/>
        <v>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584</v>
      </c>
      <c r="D289" s="328" t="s">
        <v>492</v>
      </c>
      <c r="E289" s="8"/>
      <c r="F289" s="8"/>
      <c r="G289" s="25">
        <f t="array" ref="G289">SUM(IF("1521"&amp;C289=KHN&amp;MH,SL))</f>
        <v>0</v>
      </c>
      <c r="H289" s="25">
        <f t="array" ref="H289">SUM(IF("1521"&amp;C289=KHN&amp;MH,TH))</f>
        <v>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0</v>
      </c>
      <c r="L289" s="8">
        <f t="shared" si="24"/>
        <v>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598</v>
      </c>
      <c r="D290" s="328" t="s">
        <v>492</v>
      </c>
      <c r="E290" s="8"/>
      <c r="F290" s="8"/>
      <c r="G290" s="25">
        <f t="array" ref="G290">SUM(IF("1521"&amp;C290=KHN&amp;MH,SL))</f>
        <v>0</v>
      </c>
      <c r="H290" s="25">
        <f t="array" ref="H290">SUM(IF("1521"&amp;C290=KHN&amp;MH,TH))</f>
        <v>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0</v>
      </c>
      <c r="L290" s="8">
        <f t="shared" si="24"/>
        <v>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570</v>
      </c>
      <c r="D291" s="328" t="s">
        <v>492</v>
      </c>
      <c r="E291" s="8"/>
      <c r="F291" s="8"/>
      <c r="G291" s="25">
        <f t="array" ref="G291">SUM(IF("1521"&amp;C291=KHN&amp;MH,SL))</f>
        <v>0</v>
      </c>
      <c r="H291" s="25">
        <f t="array" ref="H291">SUM(IF("1521"&amp;C291=KHN&amp;MH,TH))</f>
        <v>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0</v>
      </c>
      <c r="L291" s="8">
        <f t="shared" si="24"/>
        <v>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585</v>
      </c>
      <c r="D292" s="328" t="s">
        <v>492</v>
      </c>
      <c r="E292" s="8"/>
      <c r="F292" s="8"/>
      <c r="G292" s="25">
        <f t="array" ref="G292">SUM(IF("1521"&amp;C292=KHN&amp;MH,SL))</f>
        <v>0</v>
      </c>
      <c r="H292" s="25">
        <f t="array" ref="H292">SUM(IF("1521"&amp;C292=KHN&amp;MH,TH))</f>
        <v>0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0</v>
      </c>
      <c r="L292" s="8">
        <f t="shared" si="24"/>
        <v>0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568</v>
      </c>
      <c r="D293" s="328" t="s">
        <v>492</v>
      </c>
      <c r="E293" s="8"/>
      <c r="F293" s="8"/>
      <c r="G293" s="25">
        <f t="array" ref="G293">SUM(IF("1521"&amp;C293=KHN&amp;MH,SL))</f>
        <v>0</v>
      </c>
      <c r="H293" s="25">
        <f t="array" ref="H293">SUM(IF("1521"&amp;C293=KHN&amp;MH,TH))</f>
        <v>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0</v>
      </c>
      <c r="L293" s="8">
        <f t="shared" si="24"/>
        <v>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569</v>
      </c>
      <c r="D294" s="328" t="s">
        <v>492</v>
      </c>
      <c r="E294" s="8"/>
      <c r="F294" s="8"/>
      <c r="G294" s="25">
        <f t="array" ref="G294">SUM(IF("1521"&amp;C294=KHN&amp;MH,SL))</f>
        <v>0</v>
      </c>
      <c r="H294" s="25">
        <f t="array" ref="H294">SUM(IF("1521"&amp;C294=KHN&amp;MH,TH))</f>
        <v>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0</v>
      </c>
      <c r="L294" s="8">
        <f t="shared" si="24"/>
        <v>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600</v>
      </c>
      <c r="D295" s="328" t="s">
        <v>492</v>
      </c>
      <c r="E295" s="8"/>
      <c r="F295" s="8"/>
      <c r="G295" s="25">
        <f t="array" ref="G295">SUM(IF("1521"&amp;C295=KHN&amp;MH,SL))</f>
        <v>0</v>
      </c>
      <c r="H295" s="25">
        <f t="array" ref="H295">SUM(IF("1521"&amp;C295=KHN&amp;MH,TH))</f>
        <v>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0</v>
      </c>
      <c r="L295" s="8">
        <f t="shared" si="24"/>
        <v>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577</v>
      </c>
      <c r="D296" s="328" t="s">
        <v>492</v>
      </c>
      <c r="E296" s="8"/>
      <c r="F296" s="8"/>
      <c r="G296" s="25">
        <f t="array" ref="G296">SUM(IF("1521"&amp;C296=KHN&amp;MH,SL))</f>
        <v>0</v>
      </c>
      <c r="H296" s="25">
        <f t="array" ref="H296">SUM(IF("1521"&amp;C296=KHN&amp;MH,TH))</f>
        <v>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0</v>
      </c>
      <c r="L296" s="8">
        <f t="shared" si="24"/>
        <v>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571</v>
      </c>
      <c r="D297" s="328" t="s">
        <v>492</v>
      </c>
      <c r="E297" s="8"/>
      <c r="F297" s="8"/>
      <c r="G297" s="25">
        <f t="array" ref="G297">SUM(IF("1521"&amp;C297=KHN&amp;MH,SL))</f>
        <v>0</v>
      </c>
      <c r="H297" s="25">
        <f t="array" ref="H297">SUM(IF("1521"&amp;C297=KHN&amp;MH,TH))</f>
        <v>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0</v>
      </c>
      <c r="L297" s="8">
        <f t="shared" si="24"/>
        <v>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588</v>
      </c>
      <c r="D298" s="328" t="s">
        <v>492</v>
      </c>
      <c r="E298" s="8"/>
      <c r="F298" s="8"/>
      <c r="G298" s="25">
        <f t="array" ref="G298">SUM(IF("1521"&amp;C298=KHN&amp;MH,SL))</f>
        <v>0</v>
      </c>
      <c r="H298" s="25">
        <f t="array" ref="H298">SUM(IF("1521"&amp;C298=KHN&amp;MH,TH))</f>
        <v>0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0</v>
      </c>
      <c r="L298" s="8">
        <f t="shared" si="24"/>
        <v>0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592</v>
      </c>
      <c r="D299" s="328" t="s">
        <v>492</v>
      </c>
      <c r="E299" s="8"/>
      <c r="F299" s="8"/>
      <c r="G299" s="25">
        <f t="array" ref="G299">SUM(IF("1521"&amp;C299=KHN&amp;MH,SL))</f>
        <v>0</v>
      </c>
      <c r="H299" s="25">
        <f t="array" ref="H299">SUM(IF("1521"&amp;C299=KHN&amp;MH,TH))</f>
        <v>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0</v>
      </c>
      <c r="L299" s="8">
        <f t="shared" si="24"/>
        <v>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587</v>
      </c>
      <c r="D300" s="328" t="s">
        <v>492</v>
      </c>
      <c r="E300" s="8"/>
      <c r="F300" s="8"/>
      <c r="G300" s="25">
        <f t="array" ref="G300">SUM(IF("1521"&amp;C300=KHN&amp;MH,SL))</f>
        <v>0</v>
      </c>
      <c r="H300" s="25">
        <f t="array" ref="H300">SUM(IF("1521"&amp;C300=KHN&amp;MH,TH))</f>
        <v>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0</v>
      </c>
      <c r="L300" s="8">
        <f t="shared" si="24"/>
        <v>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574</v>
      </c>
      <c r="D301" s="328" t="s">
        <v>492</v>
      </c>
      <c r="E301" s="8"/>
      <c r="F301" s="8"/>
      <c r="G301" s="25">
        <f t="array" ref="G301">SUM(IF("1521"&amp;C301=KHN&amp;MH,SL))</f>
        <v>0</v>
      </c>
      <c r="H301" s="25">
        <f t="array" ref="H301">SUM(IF("1521"&amp;C301=KHN&amp;MH,TH))</f>
        <v>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0</v>
      </c>
      <c r="L301" s="8">
        <f t="shared" si="24"/>
        <v>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846</v>
      </c>
      <c r="D302" s="328" t="s">
        <v>492</v>
      </c>
      <c r="E302" s="8"/>
      <c r="F302" s="8"/>
      <c r="G302" s="25">
        <f t="array" ref="G302">SUM(IF("1521"&amp;C302=KHN&amp;MH,SL))</f>
        <v>0</v>
      </c>
      <c r="H302" s="25">
        <f t="array" ref="H302">SUM(IF("1521"&amp;C302=KHN&amp;MH,TH))</f>
        <v>0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0</v>
      </c>
      <c r="L302" s="8">
        <f t="shared" si="24"/>
        <v>0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589</v>
      </c>
      <c r="D303" s="328" t="s">
        <v>492</v>
      </c>
      <c r="E303" s="8"/>
      <c r="F303" s="8"/>
      <c r="G303" s="25">
        <f t="array" ref="G303">SUM(IF("1521"&amp;C303=KHN&amp;MH,SL))</f>
        <v>0</v>
      </c>
      <c r="H303" s="25">
        <f t="array" ref="H303">SUM(IF("1521"&amp;C303=KHN&amp;MH,TH))</f>
        <v>0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0</v>
      </c>
      <c r="L303" s="8">
        <f t="shared" si="24"/>
        <v>0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567</v>
      </c>
      <c r="D304" s="328" t="s">
        <v>492</v>
      </c>
      <c r="E304" s="8"/>
      <c r="F304" s="8"/>
      <c r="G304" s="25">
        <f t="array" ref="G304">SUM(IF("1521"&amp;C304=KHN&amp;MH,SL))</f>
        <v>0</v>
      </c>
      <c r="H304" s="25">
        <f t="array" ref="H304">SUM(IF("1521"&amp;C304=KHN&amp;MH,TH))</f>
        <v>0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0</v>
      </c>
      <c r="L304" s="8">
        <f t="shared" si="24"/>
        <v>0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594</v>
      </c>
      <c r="D305" s="328" t="s">
        <v>492</v>
      </c>
      <c r="E305" s="8"/>
      <c r="F305" s="8"/>
      <c r="G305" s="25">
        <f t="array" ref="G305">SUM(IF("1521"&amp;C305=KHN&amp;MH,SL))</f>
        <v>0</v>
      </c>
      <c r="H305" s="25">
        <f t="array" ref="H305">SUM(IF("1521"&amp;C305=KHN&amp;MH,TH))</f>
        <v>0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0</v>
      </c>
      <c r="L305" s="8">
        <f t="shared" si="24"/>
        <v>0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565</v>
      </c>
      <c r="D306" s="328" t="s">
        <v>492</v>
      </c>
      <c r="E306" s="8"/>
      <c r="F306" s="8"/>
      <c r="G306" s="25">
        <f t="array" ref="G306">SUM(IF("1521"&amp;C306=KHN&amp;MH,SL))</f>
        <v>0</v>
      </c>
      <c r="H306" s="25">
        <f t="array" ref="H306">SUM(IF("1521"&amp;C306=KHN&amp;MH,TH))</f>
        <v>0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0</v>
      </c>
      <c r="L306" s="8">
        <f t="shared" si="24"/>
        <v>0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590</v>
      </c>
      <c r="D307" s="328" t="s">
        <v>492</v>
      </c>
      <c r="E307" s="8"/>
      <c r="F307" s="8"/>
      <c r="G307" s="25">
        <f t="array" ref="G307">SUM(IF("1521"&amp;C307=KHN&amp;MH,SL))</f>
        <v>0</v>
      </c>
      <c r="H307" s="25">
        <f t="array" ref="H307">SUM(IF("1521"&amp;C307=KHN&amp;MH,TH))</f>
        <v>0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0</v>
      </c>
      <c r="L307" s="8">
        <f t="shared" si="24"/>
        <v>0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595</v>
      </c>
      <c r="D308" s="328" t="s">
        <v>492</v>
      </c>
      <c r="E308" s="8"/>
      <c r="F308" s="8"/>
      <c r="G308" s="25">
        <f t="array" ref="G308">SUM(IF("1521"&amp;C308=KHN&amp;MH,SL))</f>
        <v>0</v>
      </c>
      <c r="H308" s="25">
        <f t="array" ref="H308">SUM(IF("1521"&amp;C308=KHN&amp;MH,TH))</f>
        <v>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0</v>
      </c>
      <c r="L308" s="8">
        <f t="shared" si="24"/>
        <v>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596</v>
      </c>
      <c r="D309" s="328" t="s">
        <v>492</v>
      </c>
      <c r="E309" s="8"/>
      <c r="F309" s="8"/>
      <c r="G309" s="25">
        <f t="array" ref="G309">SUM(IF("1521"&amp;C309=KHN&amp;MH,SL))</f>
        <v>0</v>
      </c>
      <c r="H309" s="25">
        <f t="array" ref="H309">SUM(IF("1521"&amp;C309=KHN&amp;MH,TH))</f>
        <v>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0</v>
      </c>
      <c r="L309" s="8">
        <f t="shared" si="24"/>
        <v>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844</v>
      </c>
      <c r="D310" s="328" t="s">
        <v>492</v>
      </c>
      <c r="E310" s="8"/>
      <c r="F310" s="8"/>
      <c r="G310" s="25">
        <f t="array" ref="G310">SUM(IF("1521"&amp;C310=KHN&amp;MH,SL))</f>
        <v>0</v>
      </c>
      <c r="H310" s="25">
        <f t="array" ref="H310">SUM(IF("1521"&amp;C310=KHN&amp;MH,TH))</f>
        <v>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0</v>
      </c>
      <c r="L310" s="8">
        <f t="shared" si="24"/>
        <v>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564</v>
      </c>
      <c r="D311" s="328" t="s">
        <v>492</v>
      </c>
      <c r="E311" s="8"/>
      <c r="F311" s="8"/>
      <c r="G311" s="25">
        <f t="array" ref="G311">SUM(IF("1521"&amp;C311=KHN&amp;MH,SL))</f>
        <v>0</v>
      </c>
      <c r="H311" s="25">
        <f t="array" ref="H311">SUM(IF("1521"&amp;C311=KHN&amp;MH,TH))</f>
        <v>0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0</v>
      </c>
      <c r="L311" s="8">
        <f t="shared" si="24"/>
        <v>0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583</v>
      </c>
      <c r="D312" s="328" t="s">
        <v>492</v>
      </c>
      <c r="E312" s="8"/>
      <c r="F312" s="8"/>
      <c r="G312" s="25">
        <f t="array" ref="G312">SUM(IF("1521"&amp;C312=KHN&amp;MH,SL))</f>
        <v>0</v>
      </c>
      <c r="H312" s="25">
        <f t="array" ref="H312">SUM(IF("1521"&amp;C312=KHN&amp;MH,TH))</f>
        <v>0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0</v>
      </c>
      <c r="L312" s="8">
        <f t="shared" si="24"/>
        <v>0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572</v>
      </c>
      <c r="D313" s="328" t="s">
        <v>492</v>
      </c>
      <c r="E313" s="8"/>
      <c r="F313" s="8"/>
      <c r="G313" s="25">
        <f t="array" ref="G313">SUM(IF("1521"&amp;C313=KHN&amp;MH,SL))</f>
        <v>0</v>
      </c>
      <c r="H313" s="25">
        <f t="array" ref="H313">SUM(IF("1521"&amp;C313=KHN&amp;MH,TH))</f>
        <v>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0</v>
      </c>
      <c r="L313" s="8">
        <f t="shared" si="24"/>
        <v>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566</v>
      </c>
      <c r="D314" s="328" t="s">
        <v>492</v>
      </c>
      <c r="E314" s="8"/>
      <c r="F314" s="8"/>
      <c r="G314" s="25">
        <f t="array" ref="G314">SUM(IF("1521"&amp;C314=KHN&amp;MH,SL))</f>
        <v>0</v>
      </c>
      <c r="H314" s="25">
        <f t="array" ref="H314">SUM(IF("1521"&amp;C314=KHN&amp;MH,TH))</f>
        <v>0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0</v>
      </c>
      <c r="L314" s="8">
        <f t="shared" si="24"/>
        <v>0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848</v>
      </c>
      <c r="D315" s="328" t="s">
        <v>492</v>
      </c>
      <c r="E315" s="8"/>
      <c r="F315" s="8"/>
      <c r="G315" s="25">
        <f t="array" ref="G315">SUM(IF("1521"&amp;C315=KHN&amp;MH,SL))</f>
        <v>0</v>
      </c>
      <c r="H315" s="25">
        <f t="array" ref="H315">SUM(IF("1521"&amp;C315=KHN&amp;MH,TH))</f>
        <v>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0</v>
      </c>
      <c r="L315" s="8">
        <f t="shared" si="24"/>
        <v>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847</v>
      </c>
      <c r="D316" s="328" t="s">
        <v>492</v>
      </c>
      <c r="E316" s="8"/>
      <c r="F316" s="8"/>
      <c r="G316" s="25">
        <f t="array" ref="G316">SUM(IF("1521"&amp;C316=KHN&amp;MH,SL))</f>
        <v>0</v>
      </c>
      <c r="H316" s="25">
        <f t="array" ref="H316">SUM(IF("1521"&amp;C316=KHN&amp;MH,TH))</f>
        <v>0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0</v>
      </c>
      <c r="L316" s="8">
        <f t="shared" si="24"/>
        <v>0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599</v>
      </c>
      <c r="D317" s="328" t="s">
        <v>492</v>
      </c>
      <c r="E317" s="8"/>
      <c r="F317" s="8"/>
      <c r="G317" s="25">
        <f t="array" ref="G317">SUM(IF("1521"&amp;C317=KHN&amp;MH,SL))</f>
        <v>0</v>
      </c>
      <c r="H317" s="25">
        <f t="array" ref="H317">SUM(IF("1521"&amp;C317=KHN&amp;MH,TH))</f>
        <v>0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0</v>
      </c>
      <c r="L317" s="8">
        <f t="shared" si="24"/>
        <v>0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730</v>
      </c>
      <c r="D318" s="328" t="s">
        <v>492</v>
      </c>
      <c r="E318" s="8"/>
      <c r="F318" s="8"/>
      <c r="G318" s="25">
        <f t="array" ref="G318">SUM(IF("1521"&amp;C318=KHN&amp;MH,SL))</f>
        <v>0</v>
      </c>
      <c r="H318" s="25">
        <f t="array" ref="H318">SUM(IF("1521"&amp;C318=KHN&amp;MH,TH))</f>
        <v>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0</v>
      </c>
      <c r="L318" s="8">
        <f t="shared" si="24"/>
        <v>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603</v>
      </c>
      <c r="D319" s="328" t="s">
        <v>492</v>
      </c>
      <c r="E319" s="8"/>
      <c r="F319" s="8"/>
      <c r="G319" s="25">
        <f t="array" ref="G319">SUM(IF("1521"&amp;C319=KHN&amp;MH,SL))</f>
        <v>0</v>
      </c>
      <c r="H319" s="25">
        <f t="array" ref="H319">SUM(IF("1521"&amp;C319=KHN&amp;MH,TH))</f>
        <v>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0</v>
      </c>
      <c r="L319" s="8">
        <f t="shared" si="24"/>
        <v>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604</v>
      </c>
      <c r="D320" s="328" t="s">
        <v>492</v>
      </c>
      <c r="E320" s="8"/>
      <c r="F320" s="8"/>
      <c r="G320" s="25">
        <f t="array" ref="G320">SUM(IF("1521"&amp;C320=KHN&amp;MH,SL))</f>
        <v>0</v>
      </c>
      <c r="H320" s="25">
        <f t="array" ref="H320">SUM(IF("1521"&amp;C320=KHN&amp;MH,TH))</f>
        <v>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0</v>
      </c>
      <c r="L320" s="8">
        <f t="shared" si="24"/>
        <v>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771</v>
      </c>
      <c r="D321" s="328" t="s">
        <v>492</v>
      </c>
      <c r="E321" s="8"/>
      <c r="F321" s="8"/>
      <c r="G321" s="25">
        <f t="array" ref="G321">SUM(IF("1521"&amp;C321=KHN&amp;MH,SL))</f>
        <v>0</v>
      </c>
      <c r="H321" s="25">
        <f t="array" ref="H321">SUM(IF("1521"&amp;C321=KHN&amp;MH,TH))</f>
        <v>0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0</v>
      </c>
      <c r="L321" s="8">
        <f t="shared" si="24"/>
        <v>0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728</v>
      </c>
      <c r="D322" s="328" t="s">
        <v>492</v>
      </c>
      <c r="E322" s="8"/>
      <c r="F322" s="8"/>
      <c r="G322" s="25">
        <f t="array" ref="G322">SUM(IF("1521"&amp;C322=KHN&amp;MH,SL))</f>
        <v>0</v>
      </c>
      <c r="H322" s="25">
        <f t="array" ref="H322">SUM(IF("1521"&amp;C322=KHN&amp;MH,TH))</f>
        <v>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0</v>
      </c>
      <c r="L322" s="8">
        <f t="shared" si="24"/>
        <v>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739</v>
      </c>
      <c r="D323" s="328" t="s">
        <v>492</v>
      </c>
      <c r="E323" s="8"/>
      <c r="F323" s="8"/>
      <c r="G323" s="25">
        <f t="array" ref="G323">SUM(IF("1521"&amp;C323=KHN&amp;MH,SL))</f>
        <v>0</v>
      </c>
      <c r="H323" s="25">
        <f t="array" ref="H323">SUM(IF("1521"&amp;C323=KHN&amp;MH,TH))</f>
        <v>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0</v>
      </c>
      <c r="L323" s="8">
        <f t="shared" si="24"/>
        <v>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601</v>
      </c>
      <c r="D324" s="328" t="s">
        <v>492</v>
      </c>
      <c r="E324" s="8"/>
      <c r="F324" s="8"/>
      <c r="G324" s="25">
        <f t="array" ref="G324">SUM(IF("1521"&amp;C324=KHN&amp;MH,SL))</f>
        <v>0</v>
      </c>
      <c r="H324" s="25">
        <f t="array" ref="H324">SUM(IF("1521"&amp;C324=KHN&amp;MH,TH))</f>
        <v>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0</v>
      </c>
      <c r="L324" s="8">
        <f t="shared" si="24"/>
        <v>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729</v>
      </c>
      <c r="D325" s="328" t="s">
        <v>492</v>
      </c>
      <c r="E325" s="8"/>
      <c r="F325" s="8"/>
      <c r="G325" s="25">
        <f t="array" ref="G325">SUM(IF("1521"&amp;C325=KHN&amp;MH,SL))</f>
        <v>0</v>
      </c>
      <c r="H325" s="25">
        <f t="array" ref="H325">SUM(IF("1521"&amp;C325=KHN&amp;MH,TH))</f>
        <v>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0</v>
      </c>
      <c r="L325" s="8">
        <f t="shared" si="24"/>
        <v>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737</v>
      </c>
      <c r="D326" s="328" t="s">
        <v>492</v>
      </c>
      <c r="E326" s="8"/>
      <c r="F326" s="8"/>
      <c r="G326" s="25">
        <f t="array" ref="G326">SUM(IF("1521"&amp;C326=KHN&amp;MH,SL))</f>
        <v>0</v>
      </c>
      <c r="H326" s="25">
        <f t="array" ref="H326">SUM(IF("1521"&amp;C326=KHN&amp;MH,TH))</f>
        <v>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0</v>
      </c>
      <c r="L326" s="8">
        <f t="shared" si="24"/>
        <v>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727</v>
      </c>
      <c r="D327" s="328" t="s">
        <v>492</v>
      </c>
      <c r="E327" s="8"/>
      <c r="F327" s="8"/>
      <c r="G327" s="25">
        <f t="array" ref="G327">SUM(IF("1521"&amp;C327=KHN&amp;MH,SL))</f>
        <v>0</v>
      </c>
      <c r="H327" s="25">
        <f t="array" ref="H327">SUM(IF("1521"&amp;C327=KHN&amp;MH,TH))</f>
        <v>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0</v>
      </c>
      <c r="L327" s="8">
        <f t="shared" si="24"/>
        <v>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740</v>
      </c>
      <c r="D328" s="328" t="s">
        <v>492</v>
      </c>
      <c r="E328" s="8"/>
      <c r="F328" s="8"/>
      <c r="G328" s="25">
        <f t="array" ref="G328">SUM(IF("1521"&amp;C328=KHN&amp;MH,SL))</f>
        <v>0</v>
      </c>
      <c r="H328" s="25">
        <f t="array" ref="H328">SUM(IF("1521"&amp;C328=KHN&amp;MH,TH))</f>
        <v>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0</v>
      </c>
      <c r="L328" s="8">
        <f t="shared" si="24"/>
        <v>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726</v>
      </c>
      <c r="D329" s="328" t="s">
        <v>492</v>
      </c>
      <c r="E329" s="8"/>
      <c r="F329" s="8"/>
      <c r="G329" s="25">
        <f t="array" ref="G329">SUM(IF("1521"&amp;C329=KHN&amp;MH,SL))</f>
        <v>0</v>
      </c>
      <c r="H329" s="25">
        <f t="array" ref="H329">SUM(IF("1521"&amp;C329=KHN&amp;MH,TH))</f>
        <v>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0</v>
      </c>
      <c r="L329" s="8">
        <f t="shared" si="24"/>
        <v>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738</v>
      </c>
      <c r="D330" s="328" t="s">
        <v>492</v>
      </c>
      <c r="E330" s="8"/>
      <c r="F330" s="8"/>
      <c r="G330" s="25">
        <f t="array" ref="G330">SUM(IF("1521"&amp;C330=KHN&amp;MH,SL))</f>
        <v>0</v>
      </c>
      <c r="H330" s="25">
        <f t="array" ref="H330">SUM(IF("1521"&amp;C330=KHN&amp;MH,TH))</f>
        <v>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0</v>
      </c>
      <c r="L330" s="8">
        <f t="shared" si="24"/>
        <v>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576</v>
      </c>
      <c r="D331" s="328" t="s">
        <v>492</v>
      </c>
      <c r="E331" s="8"/>
      <c r="F331" s="8"/>
      <c r="G331" s="25">
        <f t="array" ref="G331">SUM(IF("1521"&amp;C331=KHN&amp;MH,SL))</f>
        <v>0</v>
      </c>
      <c r="H331" s="25">
        <f t="array" ref="H331">SUM(IF("1521"&amp;C331=KHN&amp;MH,TH))</f>
        <v>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0</v>
      </c>
      <c r="L331" s="8">
        <f t="shared" si="24"/>
        <v>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562</v>
      </c>
      <c r="D332" s="328" t="s">
        <v>492</v>
      </c>
      <c r="E332" s="8"/>
      <c r="F332" s="8"/>
      <c r="G332" s="25">
        <f t="array" ref="G332">SUM(IF("1521"&amp;C332=KHN&amp;MH,SL))</f>
        <v>0</v>
      </c>
      <c r="H332" s="25">
        <f t="array" ref="H332">SUM(IF("1521"&amp;C332=KHN&amp;MH,TH))</f>
        <v>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0</v>
      </c>
      <c r="L332" s="8">
        <f t="shared" si="24"/>
        <v>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770</v>
      </c>
      <c r="D333" s="328" t="s">
        <v>492</v>
      </c>
      <c r="E333" s="8"/>
      <c r="F333" s="8"/>
      <c r="G333" s="25">
        <f t="array" ref="G333">SUM(IF("1521"&amp;C333=KHN&amp;MH,SL))</f>
        <v>0</v>
      </c>
      <c r="H333" s="25">
        <f t="array" ref="H333">SUM(IF("1521"&amp;C333=KHN&amp;MH,TH))</f>
        <v>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0</v>
      </c>
      <c r="L333" s="8">
        <f t="shared" si="24"/>
        <v>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769</v>
      </c>
      <c r="D334" s="328" t="s">
        <v>492</v>
      </c>
      <c r="E334" s="8"/>
      <c r="F334" s="8"/>
      <c r="G334" s="25">
        <f t="array" ref="G334">SUM(IF("1521"&amp;C334=KHN&amp;MH,SL))</f>
        <v>0</v>
      </c>
      <c r="H334" s="25">
        <f t="array" ref="H334">SUM(IF("1521"&amp;C334=KHN&amp;MH,TH))</f>
        <v>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0</v>
      </c>
      <c r="L334" s="8">
        <f t="shared" si="24"/>
        <v>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742</v>
      </c>
      <c r="D335" s="328" t="s">
        <v>492</v>
      </c>
      <c r="E335" s="8"/>
      <c r="F335" s="8"/>
      <c r="G335" s="25">
        <f t="array" ref="G335">SUM(IF("1521"&amp;C335=KHN&amp;MH,SL))</f>
        <v>0</v>
      </c>
      <c r="H335" s="25">
        <f t="array" ref="H335">SUM(IF("1521"&amp;C335=KHN&amp;MH,TH))</f>
        <v>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0</v>
      </c>
      <c r="L335" s="8">
        <f t="shared" si="24"/>
        <v>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741</v>
      </c>
      <c r="D336" s="328" t="s">
        <v>492</v>
      </c>
      <c r="E336" s="8"/>
      <c r="F336" s="8"/>
      <c r="G336" s="25">
        <f t="array" ref="G336">SUM(IF("1521"&amp;C336=KHN&amp;MH,SL))</f>
        <v>0</v>
      </c>
      <c r="H336" s="25">
        <f t="array" ref="H336">SUM(IF("1521"&amp;C336=KHN&amp;MH,TH))</f>
        <v>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0</v>
      </c>
      <c r="L336" s="8">
        <f t="shared" si="24"/>
        <v>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768</v>
      </c>
      <c r="D337" s="328" t="s">
        <v>492</v>
      </c>
      <c r="E337" s="8"/>
      <c r="F337" s="8"/>
      <c r="G337" s="25">
        <f t="array" ref="G337">SUM(IF("1521"&amp;C337=KHN&amp;MH,SL))</f>
        <v>0</v>
      </c>
      <c r="H337" s="25">
        <f t="array" ref="H337">SUM(IF("1521"&amp;C337=KHN&amp;MH,TH))</f>
        <v>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0</v>
      </c>
      <c r="L337" s="8">
        <f t="shared" si="24"/>
        <v>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809</v>
      </c>
      <c r="D338" s="328" t="s">
        <v>492</v>
      </c>
      <c r="E338" s="8"/>
      <c r="F338" s="8"/>
      <c r="G338" s="25">
        <f t="array" ref="G338">SUM(IF("1521"&amp;C338=KHN&amp;MH,SL))</f>
        <v>0</v>
      </c>
      <c r="H338" s="25">
        <f t="array" ref="H338">SUM(IF("1521"&amp;C338=KHN&amp;MH,TH))</f>
        <v>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0</v>
      </c>
      <c r="L338" s="8">
        <f t="shared" ref="L338:L347" si="28">F338+H338-J338</f>
        <v>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805</v>
      </c>
      <c r="D339" s="328" t="s">
        <v>492</v>
      </c>
      <c r="E339" s="8"/>
      <c r="F339" s="8"/>
      <c r="G339" s="25">
        <f t="array" ref="G339">SUM(IF("1521"&amp;C339=KHN&amp;MH,SL))</f>
        <v>0</v>
      </c>
      <c r="H339" s="25">
        <f t="array" ref="H339">SUM(IF("1521"&amp;C339=KHN&amp;MH,TH))</f>
        <v>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0</v>
      </c>
      <c r="L339" s="8">
        <f t="shared" si="28"/>
        <v>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804</v>
      </c>
      <c r="D340" s="328" t="s">
        <v>492</v>
      </c>
      <c r="E340" s="8"/>
      <c r="F340" s="8"/>
      <c r="G340" s="25">
        <f t="array" ref="G340">SUM(IF("1521"&amp;C340=KHN&amp;MH,SL))</f>
        <v>0</v>
      </c>
      <c r="H340" s="25">
        <f t="array" ref="H340">SUM(IF("1521"&amp;C340=KHN&amp;MH,TH))</f>
        <v>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0</v>
      </c>
      <c r="L340" s="8">
        <f t="shared" si="28"/>
        <v>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803</v>
      </c>
      <c r="D341" s="328" t="s">
        <v>492</v>
      </c>
      <c r="E341" s="8"/>
      <c r="F341" s="8"/>
      <c r="G341" s="25">
        <f t="array" ref="G341">SUM(IF("1521"&amp;C341=KHN&amp;MH,SL))</f>
        <v>0</v>
      </c>
      <c r="H341" s="25">
        <f t="array" ref="H341">SUM(IF("1521"&amp;C341=KHN&amp;MH,TH))</f>
        <v>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0</v>
      </c>
      <c r="L341" s="8">
        <f t="shared" si="28"/>
        <v>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801</v>
      </c>
      <c r="D342" s="328" t="s">
        <v>492</v>
      </c>
      <c r="E342" s="8"/>
      <c r="F342" s="8"/>
      <c r="G342" s="25">
        <f t="array" ref="G342">SUM(IF("1521"&amp;C342=KHN&amp;MH,SL))</f>
        <v>0</v>
      </c>
      <c r="H342" s="25">
        <f t="array" ref="H342">SUM(IF("1521"&amp;C342=KHN&amp;MH,TH))</f>
        <v>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0</v>
      </c>
      <c r="L342" s="8">
        <f t="shared" si="28"/>
        <v>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745</v>
      </c>
      <c r="D343" s="328" t="s">
        <v>492</v>
      </c>
      <c r="E343" s="8"/>
      <c r="F343" s="8"/>
      <c r="G343" s="25">
        <f t="array" ref="G343">SUM(IF("1521"&amp;C343=KHN&amp;MH,SL))</f>
        <v>0</v>
      </c>
      <c r="H343" s="25">
        <f t="array" ref="H343">SUM(IF("1521"&amp;C343=KHN&amp;MH,TH))</f>
        <v>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0</v>
      </c>
      <c r="L343" s="8">
        <f t="shared" si="28"/>
        <v>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743</v>
      </c>
      <c r="D344" s="328" t="s">
        <v>492</v>
      </c>
      <c r="E344" s="8"/>
      <c r="F344" s="8"/>
      <c r="G344" s="25">
        <f t="array" ref="G344">SUM(IF("1521"&amp;C344=KHN&amp;MH,SL))</f>
        <v>0</v>
      </c>
      <c r="H344" s="25">
        <f t="array" ref="H344">SUM(IF("1521"&amp;C344=KHN&amp;MH,TH))</f>
        <v>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0</v>
      </c>
      <c r="L344" s="8">
        <f t="shared" si="28"/>
        <v>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823</v>
      </c>
      <c r="D345" s="328" t="s">
        <v>850</v>
      </c>
      <c r="E345" s="8"/>
      <c r="F345" s="8"/>
      <c r="G345" s="25">
        <f t="array" ref="G345">SUM(IF("1521"&amp;C345=KHN&amp;MH,SL))</f>
        <v>0</v>
      </c>
      <c r="H345" s="25">
        <f t="array" ref="H345">SUM(IF("1521"&amp;C345=KHN&amp;MH,TH))</f>
        <v>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0</v>
      </c>
      <c r="L345" s="8">
        <f t="shared" si="28"/>
        <v>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821</v>
      </c>
      <c r="D346" s="328" t="s">
        <v>850</v>
      </c>
      <c r="E346" s="8"/>
      <c r="F346" s="8"/>
      <c r="G346" s="25">
        <f t="array" ref="G346">SUM(IF("1521"&amp;C346=KHN&amp;MH,SL))</f>
        <v>0</v>
      </c>
      <c r="H346" s="25">
        <f t="array" ref="H346">SUM(IF("1521"&amp;C346=KHN&amp;MH,TH))</f>
        <v>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0</v>
      </c>
      <c r="L346" s="8">
        <f t="shared" si="28"/>
        <v>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824</v>
      </c>
      <c r="D347" s="328" t="s">
        <v>850</v>
      </c>
      <c r="E347" s="8"/>
      <c r="F347" s="8"/>
      <c r="G347" s="25">
        <f t="array" ref="G347">SUM(IF("1521"&amp;C347=KHN&amp;MH,SL))</f>
        <v>0</v>
      </c>
      <c r="H347" s="25">
        <f t="array" ref="H347">SUM(IF("1521"&amp;C347=KHN&amp;MH,TH))</f>
        <v>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0</v>
      </c>
      <c r="L347" s="8">
        <f t="shared" si="28"/>
        <v>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458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0</v>
      </c>
      <c r="H349" s="13">
        <f t="shared" si="33"/>
        <v>0</v>
      </c>
      <c r="I349" s="13">
        <f t="shared" si="33"/>
        <v>0</v>
      </c>
      <c r="J349" s="13">
        <f t="shared" si="33"/>
        <v>0</v>
      </c>
      <c r="K349" s="13">
        <f t="shared" si="33"/>
        <v>0</v>
      </c>
      <c r="L349" s="13">
        <f t="shared" si="33"/>
        <v>0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0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0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63"/>
      <c r="D364" s="1063"/>
      <c r="E364" s="1063"/>
      <c r="F364" s="346"/>
      <c r="G364" s="346"/>
      <c r="H364" s="346"/>
      <c r="I364" s="346"/>
      <c r="J364" s="1063" t="s">
        <v>852</v>
      </c>
      <c r="K364" s="1063"/>
      <c r="L364" s="1063"/>
      <c r="M364" s="318"/>
    </row>
    <row r="365" spans="1:13" ht="19.5" customHeight="1">
      <c r="C365" s="347" t="s">
        <v>11</v>
      </c>
      <c r="D365" s="347"/>
      <c r="E365" s="347"/>
      <c r="F365" s="1063" t="s">
        <v>12</v>
      </c>
      <c r="G365" s="1063"/>
      <c r="H365" s="1063"/>
      <c r="I365" s="346"/>
      <c r="J365" s="1063" t="s">
        <v>113</v>
      </c>
      <c r="K365" s="1063"/>
      <c r="L365" s="1063"/>
      <c r="M365" s="318"/>
    </row>
    <row r="366" spans="1:13" ht="19.5" customHeight="1">
      <c r="C366" s="347" t="s">
        <v>13</v>
      </c>
      <c r="D366" s="347" t="s">
        <v>265</v>
      </c>
      <c r="E366" s="347"/>
      <c r="F366" s="1063" t="s">
        <v>13</v>
      </c>
      <c r="G366" s="1063"/>
      <c r="H366" s="1063"/>
      <c r="I366" s="318"/>
      <c r="J366" s="1063" t="s">
        <v>143</v>
      </c>
      <c r="K366" s="1063"/>
      <c r="L366" s="1063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66:H366"/>
    <mergeCell ref="J366:L366"/>
    <mergeCell ref="C364:E364"/>
    <mergeCell ref="J364:L364"/>
    <mergeCell ref="F365:H365"/>
    <mergeCell ref="J365:L36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849</v>
      </c>
      <c r="K5" s="353"/>
      <c r="L5" s="901" t="s">
        <v>851</v>
      </c>
      <c r="M5" s="354"/>
      <c r="N5" s="902">
        <v>2</v>
      </c>
      <c r="O5" s="349"/>
      <c r="P5" s="349"/>
    </row>
    <row r="6" spans="1:17" ht="12" customHeight="1">
      <c r="D6" s="91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 xml:space="preserve">Nợ:  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 xml:space="preserve">Có:  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3" t="s">
        <v>35</v>
      </c>
      <c r="B14" s="1073" t="s">
        <v>267</v>
      </c>
      <c r="C14" s="1073" t="s">
        <v>268</v>
      </c>
      <c r="D14" s="1073" t="s">
        <v>239</v>
      </c>
      <c r="E14" s="1075" t="s">
        <v>269</v>
      </c>
      <c r="F14" s="1075"/>
      <c r="G14" s="1073" t="s">
        <v>270</v>
      </c>
      <c r="H14" s="1073" t="s">
        <v>271</v>
      </c>
    </row>
    <row r="15" spans="1:17" ht="13.5" customHeight="1">
      <c r="A15" s="1074"/>
      <c r="B15" s="1074"/>
      <c r="C15" s="1074"/>
      <c r="D15" s="1074"/>
      <c r="E15" s="918" t="s">
        <v>272</v>
      </c>
      <c r="F15" s="918" t="str">
        <f>IF(LEFT($D$7,1)="N","Thực nhập","Thực xuất")</f>
        <v>Thực xuất</v>
      </c>
      <c r="G15" s="1074"/>
      <c r="H15" s="1074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 t="str">
        <f ca="1">IF(B17="","",ROW()-16)</f>
        <v/>
      </c>
      <c r="B17" s="921" t="str">
        <f ca="1">IF(ROWS($1:1)&gt;COUNT(Dong10),"",OFFSET(TH!F$1,SMALL(Dong10,ROWS($1:1)),))</f>
        <v/>
      </c>
      <c r="C17" s="922"/>
      <c r="D17" s="923" t="str">
        <f ca="1">IF(ISNA(VLOOKUP(B17,NXT!$C$12:$D$359,2,0)),"",VLOOKUP(B17,NXT!$C$12:$D$359,2,0))</f>
        <v/>
      </c>
      <c r="E17" s="924"/>
      <c r="F17" s="925" t="str">
        <f ca="1">IF(ROWS($1:1)&gt;COUNT(Dong10),"",OFFSET(TH!I$1,SMALL(Dong10,ROWS($1:1)),))</f>
        <v/>
      </c>
      <c r="G17" s="926" t="str">
        <f ca="1">IF(ROWS($1:1)&gt;COUNT(Dong10),"",OFFSET(TH!J$1,SMALL(Dong10,ROWS($1:1)),))</f>
        <v/>
      </c>
      <c r="H17" s="924" t="str">
        <f t="shared" ref="H17:H20" ca="1" si="0">IF(F17&lt;&gt;"",ROUND(F17*G17,0),"")</f>
        <v/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5" t="s">
        <v>273</v>
      </c>
      <c r="B27" s="1075"/>
      <c r="C27" s="927"/>
      <c r="D27" s="927"/>
      <c r="E27" s="928"/>
      <c r="F27" s="928"/>
      <c r="G27" s="928"/>
      <c r="H27" s="928">
        <f ca="1">SUM(H17:H26)</f>
        <v>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506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76" t="s">
        <v>277</v>
      </c>
      <c r="K2" s="1076"/>
      <c r="L2" s="1076"/>
      <c r="M2" s="1076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77" t="s">
        <v>48</v>
      </c>
      <c r="K3" s="1077"/>
      <c r="L3" s="1077"/>
      <c r="M3" s="1077"/>
      <c r="N3" s="367"/>
    </row>
    <row r="4" spans="1:17" s="284" customFormat="1" ht="16.5" customHeight="1">
      <c r="B4" s="361"/>
      <c r="C4" s="361"/>
      <c r="D4" s="361"/>
      <c r="E4" s="366"/>
      <c r="F4" s="361"/>
      <c r="J4" s="1077"/>
      <c r="K4" s="1077"/>
      <c r="L4" s="1077"/>
      <c r="M4" s="1077"/>
      <c r="N4" s="367"/>
    </row>
    <row r="5" spans="1:17" ht="18.75" customHeight="1">
      <c r="B5" s="1078" t="s">
        <v>278</v>
      </c>
      <c r="C5" s="1078"/>
      <c r="D5" s="1078"/>
      <c r="E5" s="1078"/>
      <c r="F5" s="1078"/>
      <c r="G5" s="1078"/>
      <c r="H5" s="1078"/>
      <c r="I5" s="1078"/>
      <c r="J5" s="1078"/>
      <c r="K5" s="1078"/>
      <c r="L5" s="1078"/>
      <c r="M5" s="1078"/>
      <c r="N5" s="368"/>
    </row>
    <row r="6" spans="1:17" s="369" customFormat="1" ht="12.75">
      <c r="B6" s="1079" t="s">
        <v>279</v>
      </c>
      <c r="C6" s="1079"/>
      <c r="D6" s="1079"/>
      <c r="E6" s="1079"/>
      <c r="F6" s="1079"/>
      <c r="G6" s="1079"/>
      <c r="H6" s="1079"/>
      <c r="I6" s="1079"/>
      <c r="J6" s="1079"/>
      <c r="K6" s="1079"/>
      <c r="L6" s="1079"/>
      <c r="M6" s="1079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0" t="s">
        <v>493</v>
      </c>
      <c r="K8" s="1080"/>
      <c r="L8" s="1080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82" t="s">
        <v>35</v>
      </c>
      <c r="B10" s="1083" t="s">
        <v>1</v>
      </c>
      <c r="C10" s="1083"/>
      <c r="D10" s="1084" t="s">
        <v>0</v>
      </c>
      <c r="E10" s="1084" t="s">
        <v>282</v>
      </c>
      <c r="F10" s="1084" t="s">
        <v>270</v>
      </c>
      <c r="G10" s="1086" t="s">
        <v>283</v>
      </c>
      <c r="H10" s="1087"/>
      <c r="I10" s="1086" t="s">
        <v>284</v>
      </c>
      <c r="J10" s="1087"/>
      <c r="K10" s="1086" t="s">
        <v>285</v>
      </c>
      <c r="L10" s="1087"/>
      <c r="M10" s="1084" t="s">
        <v>134</v>
      </c>
      <c r="N10" s="378"/>
      <c r="O10" s="379" t="s">
        <v>286</v>
      </c>
    </row>
    <row r="11" spans="1:17" ht="31.5" customHeight="1">
      <c r="A11" s="1082"/>
      <c r="B11" s="380" t="s">
        <v>15</v>
      </c>
      <c r="C11" s="380" t="s">
        <v>32</v>
      </c>
      <c r="D11" s="1084"/>
      <c r="E11" s="1084"/>
      <c r="F11" s="1084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4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 t="str">
        <f ca="1">IF(B14="","",ROW()-13)</f>
        <v/>
      </c>
      <c r="B14" s="390" t="str">
        <f ca="1">IF(ROWS($1:1)&gt;COUNT(Dong11),"",OFFSET(TH!D$1,SMALL(Dong11,ROWS($1:1)),))</f>
        <v/>
      </c>
      <c r="C14" s="391" t="str">
        <f ca="1">IF(ROWS($1:1)&gt;COUNT(Dong11),"",OFFSET(TH!E$1,SMALL(Dong11,ROWS($1:1)),))</f>
        <v/>
      </c>
      <c r="D14" s="392" t="str">
        <f ca="1">IF(ROWS($1:1)&gt;COUNT(Dong11),"",OFFSET(TH!H$1,SMALL(Dong11,ROWS($1:1)),))</f>
        <v/>
      </c>
      <c r="E14" s="390" t="str">
        <f ca="1">IF(ROWS($1:1)&gt;COUNT(Dong11),"",IF(OFFSET(TH!L$1,SMALL(Dong11,ROWS($1:1)),)=$G$7,OFFSET(TH!M$1,SMALL(Dong11,ROWS($1:1)),),OFFSET(TH!L$1,SMALL(Dong11,ROWS($1:1)),)))</f>
        <v/>
      </c>
      <c r="F14" s="393">
        <f ca="1">IF(ROWS($1:1)&gt;COUNT(Dong11),0,OFFSET(TH!J$1,SMALL(Dong11,ROWS($1:1)),))</f>
        <v>0</v>
      </c>
      <c r="G14" s="393">
        <f ca="1">IF(ROWS($1:1)&gt;COUNT(Dong11),0,IF(MID(OFFSET(TH!D$1,SMALL(Dong11,ROWS($1:1)),),4,1)="N",OFFSET(TH!I$1,SMALL(Dong11,ROWS($1:1)),),0))</f>
        <v>0</v>
      </c>
      <c r="H14" s="394">
        <f ca="1">ROUND(F14*G14,0)</f>
        <v>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0</v>
      </c>
      <c r="L14" s="394">
        <f ca="1">IF(D14&lt;&gt;"",L13+H14-J14,0)</f>
        <v>0</v>
      </c>
      <c r="M14" s="394"/>
      <c r="N14" s="384"/>
    </row>
    <row r="15" spans="1:17">
      <c r="A15" s="355" t="str">
        <f t="shared" ref="A15:A24" ca="1" si="0">IF(B15="","",A14+1)</f>
        <v/>
      </c>
      <c r="B15" s="390" t="str">
        <f ca="1">IF(ROWS($1:2)&gt;COUNT(Dong11),"",OFFSET(TH!D$1,SMALL(Dong11,ROWS($1:2)),))</f>
        <v/>
      </c>
      <c r="C15" s="391" t="str">
        <f ca="1">IF(ROWS($1:2)&gt;COUNT(Dong11),"",OFFSET(TH!E$1,SMALL(Dong11,ROWS($1:2)),))</f>
        <v/>
      </c>
      <c r="D15" s="392" t="str">
        <f ca="1">IF(ROWS($1:2)&gt;COUNT(Dong11),"",OFFSET(TH!H$1,SMALL(Dong11,ROWS($1:2)),))</f>
        <v/>
      </c>
      <c r="E15" s="390" t="str">
        <f ca="1">IF(ROWS($1:2)&gt;COUNT(Dong11),"",IF(OFFSET(TH!L$1,SMALL(Dong11,ROWS($1:2)),)=$G$7,OFFSET(TH!M$1,SMALL(Dong11,ROWS($1:2)),),OFFSET(TH!L$1,SMALL(Dong11,ROWS($1:2)),)))</f>
        <v/>
      </c>
      <c r="F15" s="393">
        <f ca="1">IF(ROWS($1:2)&gt;COUNT(Dong11),0,OFFSET(TH!J$1,SMALL(Dong11,ROWS($1:2)),))</f>
        <v>0</v>
      </c>
      <c r="G15" s="393">
        <f ca="1">IF(ROWS($1:2)&gt;COUNT(Dong11),0,IF(MID(OFFSET(TH!D$1,SMALL(Dong11,ROWS($1:2)),),4,1)="N",OFFSET(TH!I$1,SMALL(Dong11,ROWS($1:2)),),0))</f>
        <v>0</v>
      </c>
      <c r="H15" s="394">
        <f t="shared" ref="H15:H24" ca="1" si="1">ROUND(F15*G15,0)</f>
        <v>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0</v>
      </c>
      <c r="L15" s="394">
        <f t="shared" ref="L15:L24" ca="1" si="4">IF(D15&lt;&gt;"",L14+H15-J15,0)</f>
        <v>0</v>
      </c>
      <c r="M15" s="394"/>
      <c r="N15" s="384"/>
      <c r="Q15" s="395"/>
    </row>
    <row r="16" spans="1:17">
      <c r="A16" s="355" t="str">
        <f t="shared" ca="1" si="0"/>
        <v/>
      </c>
      <c r="B16" s="390" t="str">
        <f ca="1">IF(ROWS($1:3)&gt;COUNT(Dong11),"",OFFSET(TH!D$1,SMALL(Dong11,ROWS($1:3)),))</f>
        <v/>
      </c>
      <c r="C16" s="391" t="str">
        <f ca="1">IF(ROWS($1:3)&gt;COUNT(Dong11),"",OFFSET(TH!E$1,SMALL(Dong11,ROWS($1:3)),))</f>
        <v/>
      </c>
      <c r="D16" s="392" t="str">
        <f ca="1">IF(ROWS($1:3)&gt;COUNT(Dong11),"",OFFSET(TH!H$1,SMALL(Dong11,ROWS($1:3)),))</f>
        <v/>
      </c>
      <c r="E16" s="390" t="str">
        <f ca="1">IF(ROWS($1:3)&gt;COUNT(Dong11),"",IF(OFFSET(TH!L$1,SMALL(Dong11,ROWS($1:3)),)=$G$7,OFFSET(TH!M$1,SMALL(Dong11,ROWS($1:3)),),OFFSET(TH!L$1,SMALL(Dong11,ROWS($1:3)),)))</f>
        <v/>
      </c>
      <c r="F16" s="393">
        <f ca="1">IF(ROWS($1:3)&gt;COUNT(Dong11),0,OFFSET(TH!J$1,SMALL(Dong11,ROWS($1:3)),))</f>
        <v>0</v>
      </c>
      <c r="G16" s="393">
        <f ca="1">IF(ROWS($1:3)&gt;COUNT(Dong11),0,IF(MID(OFFSET(TH!D$1,SMALL(Dong11,ROWS($1:3)),),4,1)="N",OFFSET(TH!I$1,SMALL(Dong11,ROWS($1:3)),),0))</f>
        <v>0</v>
      </c>
      <c r="H16" s="394">
        <f t="shared" ca="1" si="1"/>
        <v>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0</v>
      </c>
      <c r="L16" s="394">
        <f t="shared" ca="1" si="4"/>
        <v>0</v>
      </c>
      <c r="M16" s="394"/>
      <c r="N16" s="384"/>
    </row>
    <row r="17" spans="1:16">
      <c r="A17" s="355" t="str">
        <f t="shared" ca="1" si="0"/>
        <v/>
      </c>
      <c r="B17" s="390" t="str">
        <f ca="1">IF(ROWS($1:4)&gt;COUNT(Dong11),"",OFFSET(TH!D$1,SMALL(Dong11,ROWS($1:4)),))</f>
        <v/>
      </c>
      <c r="C17" s="391" t="str">
        <f ca="1">IF(ROWS($1:4)&gt;COUNT(Dong11),"",OFFSET(TH!E$1,SMALL(Dong11,ROWS($1:4)),))</f>
        <v/>
      </c>
      <c r="D17" s="392" t="str">
        <f ca="1">IF(ROWS($1:4)&gt;COUNT(Dong11),"",OFFSET(TH!H$1,SMALL(Dong11,ROWS($1:4)),))</f>
        <v/>
      </c>
      <c r="E17" s="390" t="str">
        <f ca="1">IF(ROWS($1:4)&gt;COUNT(Dong11),"",IF(OFFSET(TH!L$1,SMALL(Dong11,ROWS($1:4)),)=$G$7,OFFSET(TH!M$1,SMALL(Dong11,ROWS($1:4)),),OFFSET(TH!L$1,SMALL(Dong11,ROWS($1:4)),)))</f>
        <v/>
      </c>
      <c r="F17" s="393">
        <f ca="1">IF(ROWS($1:4)&gt;COUNT(Dong11),0,OFFSET(TH!J$1,SMALL(Dong11,ROWS($1:4)),))</f>
        <v>0</v>
      </c>
      <c r="G17" s="393">
        <f ca="1">IF(ROWS($1:4)&gt;COUNT(Dong11),0,IF(MID(OFFSET(TH!D$1,SMALL(Dong11,ROWS($1:4)),),4,1)="N",OFFSET(TH!I$1,SMALL(Dong11,ROWS($1:4)),),0))</f>
        <v>0</v>
      </c>
      <c r="H17" s="394">
        <f t="shared" ca="1" si="1"/>
        <v>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0</v>
      </c>
      <c r="L17" s="394">
        <f t="shared" ca="1" si="4"/>
        <v>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0</v>
      </c>
      <c r="H26" s="403">
        <f ca="1">SUM(H14:H25)</f>
        <v>0</v>
      </c>
      <c r="I26" s="403">
        <f ca="1">SUM(I14:I25)</f>
        <v>0</v>
      </c>
      <c r="J26" s="403">
        <f ca="1">SUM(J14:J25)</f>
        <v>0</v>
      </c>
      <c r="K26" s="403">
        <f ca="1">K13+G26-I26</f>
        <v>0</v>
      </c>
      <c r="L26" s="403">
        <f ca="1">L13+H26-J26</f>
        <v>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5" t="s">
        <v>264</v>
      </c>
      <c r="K29" s="1085"/>
      <c r="L29" s="1085"/>
      <c r="M29" s="1085"/>
      <c r="N29" s="384"/>
    </row>
    <row r="30" spans="1:16">
      <c r="C30" s="371"/>
      <c r="D30" s="704" t="s">
        <v>11</v>
      </c>
      <c r="E30" s="1085" t="s">
        <v>12</v>
      </c>
      <c r="F30" s="1085"/>
      <c r="G30" s="1085"/>
      <c r="H30" s="1085"/>
      <c r="I30" s="1085"/>
      <c r="J30" s="1085" t="s">
        <v>113</v>
      </c>
      <c r="K30" s="1085"/>
      <c r="L30" s="1085"/>
      <c r="M30" s="1085"/>
      <c r="N30" s="384"/>
    </row>
    <row r="31" spans="1:16">
      <c r="C31" s="371"/>
      <c r="D31" s="704" t="s">
        <v>13</v>
      </c>
      <c r="E31" s="1085" t="s">
        <v>13</v>
      </c>
      <c r="F31" s="1085"/>
      <c r="G31" s="1085"/>
      <c r="H31" s="1085" t="s">
        <v>143</v>
      </c>
      <c r="I31" s="1085"/>
      <c r="J31" s="1085" t="s">
        <v>143</v>
      </c>
      <c r="K31" s="1085"/>
      <c r="L31" s="1085"/>
      <c r="M31" s="1085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81" t="s">
        <v>107</v>
      </c>
      <c r="K40" s="1081"/>
      <c r="L40" s="1081"/>
      <c r="M40" s="1081"/>
      <c r="N40" s="734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493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098" t="s">
        <v>297</v>
      </c>
      <c r="B9" s="1099"/>
      <c r="C9" s="1099"/>
      <c r="D9" s="1099"/>
      <c r="E9" s="428"/>
      <c r="F9" s="420"/>
      <c r="G9" s="429"/>
      <c r="H9" s="429"/>
      <c r="I9" s="429"/>
      <c r="J9" s="430"/>
      <c r="K9" s="430"/>
    </row>
    <row r="10" spans="1:12" ht="19.5" customHeight="1">
      <c r="A10" s="1100" t="s">
        <v>298</v>
      </c>
      <c r="B10" s="1101" t="s">
        <v>299</v>
      </c>
      <c r="C10" s="1103" t="s">
        <v>15</v>
      </c>
      <c r="D10" s="1090"/>
      <c r="E10" s="1104" t="s">
        <v>0</v>
      </c>
      <c r="F10" s="1096" t="s">
        <v>300</v>
      </c>
      <c r="G10" s="1089" t="s">
        <v>269</v>
      </c>
      <c r="H10" s="1089"/>
      <c r="I10" s="1090"/>
      <c r="J10" s="1091" t="s">
        <v>301</v>
      </c>
      <c r="K10" s="431"/>
      <c r="L10" s="432" t="s">
        <v>286</v>
      </c>
    </row>
    <row r="11" spans="1:12" ht="19.5" customHeight="1">
      <c r="A11" s="1100"/>
      <c r="B11" s="1102"/>
      <c r="C11" s="433" t="s">
        <v>283</v>
      </c>
      <c r="D11" s="433" t="s">
        <v>284</v>
      </c>
      <c r="E11" s="1105"/>
      <c r="F11" s="1097"/>
      <c r="G11" s="434" t="s">
        <v>283</v>
      </c>
      <c r="H11" s="434" t="s">
        <v>284</v>
      </c>
      <c r="I11" s="434" t="s">
        <v>285</v>
      </c>
      <c r="J11" s="1092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 t="str">
        <f ca="1">IF(B14&lt;&gt;"",ROW()-(ROW()-1),"")</f>
        <v/>
      </c>
      <c r="B14" s="449" t="str">
        <f ca="1">IF(ROWS($1:1)&gt;COUNT(Dong12),"",OFFSET(TH!E$1,SMALL(Dong12,ROWS($1:1)),))</f>
        <v/>
      </c>
      <c r="C14" s="602" t="str">
        <f ca="1">IF(ROWS($1:1)&gt;COUNT(Dong12),"",IF(MID(OFFSET(TH!D$1,SMALL(Dong12,ROWS($1:1)),),4,1)="N",OFFSET(TH!D$1,SMALL(Dong12,ROWS($1:1)),),""))</f>
        <v/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/>
      </c>
      <c r="F14" s="449" t="str">
        <f ca="1">B14</f>
        <v/>
      </c>
      <c r="G14" s="450">
        <f ca="1">IF(ROWS($1:1)&gt;COUNT(Dong12),0,IF(MID(OFFSET(TH!D$1,SMALL(Dong12,ROWS($1:1)),),4,1)="N",OFFSET(TH!I$1,SMALL(Dong12,ROWS($1:1)),),0))</f>
        <v>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0</v>
      </c>
      <c r="J14" s="452"/>
      <c r="K14" s="453"/>
    </row>
    <row r="15" spans="1:12" ht="16.5" customHeight="1">
      <c r="A15" s="454" t="str">
        <f ca="1">IF(B15&lt;&gt;"",A14+1,"")</f>
        <v/>
      </c>
      <c r="B15" s="449" t="str">
        <f ca="1">IF(ROWS($1:2)&gt;COUNT(Dong12),"",OFFSET(TH!E$1,SMALL(Dong12,ROWS($1:2)),))</f>
        <v/>
      </c>
      <c r="C15" s="602" t="str">
        <f ca="1">IF(ROWS($1:2)&gt;COUNT(Dong12),"",IF(MID(OFFSET(TH!D$1,SMALL(Dong12,ROWS($1:2)),),4,1)="N",OFFSET(TH!D$1,SMALL(Dong12,ROWS($1:2)),),""))</f>
        <v/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/>
      </c>
      <c r="F15" s="449" t="str">
        <f t="shared" ref="F15:F30" ca="1" si="0">B15</f>
        <v/>
      </c>
      <c r="G15" s="450">
        <f ca="1">IF(ROWS($1:2)&gt;COUNT(Dong12),0,IF(MID(OFFSET(TH!D$1,SMALL(Dong12,ROWS($1:2)),),4,1)="N",OFFSET(TH!I$1,SMALL(Dong12,ROWS($1:2)),),0))</f>
        <v>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0</v>
      </c>
      <c r="J15" s="452"/>
      <c r="K15" s="453"/>
    </row>
    <row r="16" spans="1:12" ht="16.5" customHeight="1">
      <c r="A16" s="454" t="str">
        <f t="shared" ref="A16:A30" ca="1" si="2">IF(B16&lt;&gt;"",A15+1,"")</f>
        <v/>
      </c>
      <c r="B16" s="449" t="str">
        <f ca="1">IF(ROWS($1:3)&gt;COUNT(Dong12),"",OFFSET(TH!E$1,SMALL(Dong12,ROWS($1:3)),))</f>
        <v/>
      </c>
      <c r="C16" s="602" t="str">
        <f ca="1">IF(ROWS($1:3)&gt;COUNT(Dong12),"",IF(MID(OFFSET(TH!D$1,SMALL(Dong12,ROWS($1:3)),),4,1)="N",OFFSET(TH!D$1,SMALL(Dong12,ROWS($1:3)),),""))</f>
        <v/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/>
      </c>
      <c r="F16" s="449" t="str">
        <f t="shared" ca="1" si="0"/>
        <v/>
      </c>
      <c r="G16" s="450">
        <f ca="1">IF(ROWS($1:3)&gt;COUNT(Dong12),0,IF(MID(OFFSET(TH!D$1,SMALL(Dong12,ROWS($1:3)),),4,1)="N",OFFSET(TH!I$1,SMALL(Dong12,ROWS($1:3)),),0))</f>
        <v>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0</v>
      </c>
      <c r="J16" s="452"/>
      <c r="K16" s="453"/>
    </row>
    <row r="17" spans="1:11" ht="16.5" customHeight="1">
      <c r="A17" s="454" t="str">
        <f t="shared" ca="1" si="2"/>
        <v/>
      </c>
      <c r="B17" s="449" t="str">
        <f ca="1">IF(ROWS($1:4)&gt;COUNT(Dong12),"",OFFSET(TH!E$1,SMALL(Dong12,ROWS($1:4)),))</f>
        <v/>
      </c>
      <c r="C17" s="602" t="str">
        <f ca="1">IF(ROWS($1:4)&gt;COUNT(Dong12),"",IF(MID(OFFSET(TH!D$1,SMALL(Dong12,ROWS($1:4)),),4,1)="N",OFFSET(TH!D$1,SMALL(Dong12,ROWS($1:4)),),""))</f>
        <v/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/>
      </c>
      <c r="F17" s="449" t="str">
        <f t="shared" ca="1" si="0"/>
        <v/>
      </c>
      <c r="G17" s="450">
        <f ca="1">IF(ROWS($1:4)&gt;COUNT(Dong12),0,IF(MID(OFFSET(TH!D$1,SMALL(Dong12,ROWS($1:4)),),4,1)="N",OFFSET(TH!I$1,SMALL(Dong12,ROWS($1:4)),),0))</f>
        <v>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0</v>
      </c>
      <c r="H32" s="462">
        <f ca="1">SUM(H14:H31)</f>
        <v>0</v>
      </c>
      <c r="I32" s="462">
        <f ca="1">I13+G32-H32</f>
        <v>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09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94"/>
      <c r="C35" s="1094"/>
      <c r="D35" s="1094"/>
      <c r="E35" s="1094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095" t="s">
        <v>12</v>
      </c>
      <c r="F37" s="1095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88" t="s">
        <v>13</v>
      </c>
      <c r="F38" s="1088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06"/>
      <c r="T5" s="1106"/>
      <c r="U5" s="501"/>
      <c r="V5" s="1106"/>
      <c r="W5" s="1106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07"/>
      <c r="S17" s="1107"/>
      <c r="T17" s="1107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09" t="s">
        <v>334</v>
      </c>
      <c r="G1" s="1109"/>
      <c r="H1" s="1109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0" t="s">
        <v>126</v>
      </c>
      <c r="G2" s="1110"/>
      <c r="H2" s="1110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0"/>
      <c r="G3" s="1110"/>
      <c r="H3" s="1110"/>
      <c r="I3" s="591"/>
    </row>
    <row r="4" spans="1:10" s="722" customFormat="1" ht="17.25" customHeight="1">
      <c r="A4" s="1111" t="s">
        <v>335</v>
      </c>
      <c r="B4" s="1111"/>
      <c r="C4" s="1111"/>
      <c r="D4" s="1111"/>
      <c r="E4" s="1111"/>
      <c r="F4" s="1111"/>
      <c r="G4" s="1111"/>
      <c r="H4" s="1111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2" t="s">
        <v>336</v>
      </c>
      <c r="D6" s="1112"/>
      <c r="E6" s="1113" t="s">
        <v>261</v>
      </c>
      <c r="F6" s="1113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4" t="s">
        <v>337</v>
      </c>
      <c r="B8" s="1115" t="s">
        <v>338</v>
      </c>
      <c r="C8" s="1115" t="s">
        <v>339</v>
      </c>
      <c r="D8" s="1115"/>
      <c r="E8" s="1115"/>
      <c r="F8" s="1115"/>
      <c r="G8" s="1115"/>
      <c r="H8" s="1115"/>
      <c r="I8" s="594"/>
    </row>
    <row r="9" spans="1:10" s="598" customFormat="1" ht="28.5">
      <c r="A9" s="1114"/>
      <c r="B9" s="1115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08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8"/>
      <c r="G16" s="1108"/>
      <c r="H16" s="1108"/>
      <c r="I16" s="724"/>
    </row>
    <row r="17" spans="2:9" s="723" customFormat="1" ht="15">
      <c r="B17" s="601" t="s">
        <v>350</v>
      </c>
      <c r="C17" s="724"/>
      <c r="D17" s="724"/>
      <c r="E17" s="1108" t="s">
        <v>12</v>
      </c>
      <c r="F17" s="1108"/>
      <c r="G17" s="1108"/>
      <c r="H17" s="1108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18" t="s">
        <v>386</v>
      </c>
      <c r="B5" s="1118"/>
      <c r="C5" s="1118"/>
      <c r="D5" s="1118"/>
      <c r="E5" s="1118"/>
      <c r="F5" s="1118"/>
      <c r="G5" s="1118"/>
      <c r="H5" s="1118"/>
      <c r="I5" s="1118"/>
      <c r="J5" s="1118"/>
      <c r="K5" s="1118"/>
      <c r="L5" s="1118"/>
      <c r="M5" s="1118"/>
      <c r="N5" s="1118"/>
      <c r="O5" s="1118"/>
      <c r="P5" s="707"/>
    </row>
    <row r="6" spans="1:17" s="643" customFormat="1" ht="21" customHeight="1">
      <c r="A6" s="1119" t="s">
        <v>853</v>
      </c>
      <c r="B6" s="1119"/>
      <c r="C6" s="1119"/>
      <c r="D6" s="1119"/>
      <c r="E6" s="1119"/>
      <c r="F6" s="1119"/>
      <c r="G6" s="1119"/>
      <c r="H6" s="1119"/>
      <c r="I6" s="1119"/>
      <c r="J6" s="1119"/>
      <c r="K6" s="1119"/>
      <c r="L6" s="1119"/>
      <c r="M6" s="1119"/>
      <c r="N6" s="1119"/>
      <c r="O6" s="1119"/>
      <c r="P6" s="707"/>
    </row>
    <row r="7" spans="1:17" s="643" customFormat="1" ht="21" customHeight="1">
      <c r="A7" s="1120" t="s">
        <v>430</v>
      </c>
      <c r="B7" s="1120"/>
      <c r="C7" s="1120"/>
      <c r="D7" s="1120"/>
      <c r="E7" s="1120"/>
      <c r="F7" s="1120"/>
      <c r="G7" s="1120"/>
      <c r="H7" s="1120"/>
      <c r="I7" s="1120"/>
      <c r="J7" s="1120"/>
      <c r="K7" s="1120"/>
      <c r="L7" s="1120"/>
      <c r="M7" s="1120"/>
      <c r="N7" s="1120"/>
      <c r="O7" s="1120"/>
      <c r="P7" s="707"/>
    </row>
    <row r="8" spans="1:17">
      <c r="D8" s="638"/>
    </row>
    <row r="9" spans="1:17" s="644" customFormat="1" ht="24" customHeight="1">
      <c r="A9" s="1116" t="s">
        <v>298</v>
      </c>
      <c r="B9" s="1122" t="s">
        <v>387</v>
      </c>
      <c r="C9" s="1123"/>
      <c r="D9" s="1123"/>
      <c r="E9" s="1123"/>
      <c r="F9" s="1123"/>
      <c r="G9" s="1123"/>
      <c r="H9" s="1124"/>
      <c r="I9" s="1122" t="s">
        <v>388</v>
      </c>
      <c r="J9" s="1123"/>
      <c r="K9" s="1123"/>
      <c r="L9" s="1124"/>
      <c r="M9" s="1125" t="s">
        <v>389</v>
      </c>
      <c r="N9" s="1125"/>
      <c r="O9" s="1125"/>
      <c r="P9" s="708"/>
    </row>
    <row r="10" spans="1:17" s="644" customFormat="1" ht="24" customHeight="1">
      <c r="A10" s="1121"/>
      <c r="B10" s="1122" t="s">
        <v>390</v>
      </c>
      <c r="C10" s="1124"/>
      <c r="D10" s="1116" t="s">
        <v>391</v>
      </c>
      <c r="E10" s="1116" t="s">
        <v>392</v>
      </c>
      <c r="F10" s="1116" t="s">
        <v>393</v>
      </c>
      <c r="G10" s="1116" t="s">
        <v>394</v>
      </c>
      <c r="H10" s="1116" t="s">
        <v>395</v>
      </c>
      <c r="I10" s="1122" t="s">
        <v>396</v>
      </c>
      <c r="J10" s="1124"/>
      <c r="K10" s="1126" t="s">
        <v>397</v>
      </c>
      <c r="L10" s="1116" t="s">
        <v>398</v>
      </c>
      <c r="M10" s="1125" t="s">
        <v>390</v>
      </c>
      <c r="N10" s="1125"/>
      <c r="O10" s="1125" t="s">
        <v>399</v>
      </c>
      <c r="P10" s="708"/>
    </row>
    <row r="11" spans="1:17" s="644" customFormat="1" ht="55.5" customHeight="1">
      <c r="A11" s="1117"/>
      <c r="B11" s="645" t="s">
        <v>400</v>
      </c>
      <c r="C11" s="645" t="s">
        <v>299</v>
      </c>
      <c r="D11" s="1117"/>
      <c r="E11" s="1117"/>
      <c r="F11" s="1117"/>
      <c r="G11" s="1117"/>
      <c r="H11" s="1117"/>
      <c r="I11" s="645" t="s">
        <v>401</v>
      </c>
      <c r="J11" s="645" t="s">
        <v>402</v>
      </c>
      <c r="K11" s="1127"/>
      <c r="L11" s="1117"/>
      <c r="M11" s="645" t="s">
        <v>15</v>
      </c>
      <c r="N11" s="645" t="s">
        <v>299</v>
      </c>
      <c r="O11" s="1125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504</v>
      </c>
      <c r="C14" s="649">
        <v>40682</v>
      </c>
      <c r="D14" s="225" t="s">
        <v>496</v>
      </c>
      <c r="E14" s="518" t="s">
        <v>407</v>
      </c>
      <c r="F14" s="679"/>
      <c r="G14" s="710" t="s">
        <v>508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505</v>
      </c>
      <c r="C15" s="649">
        <v>40686</v>
      </c>
      <c r="D15" s="225" t="s">
        <v>497</v>
      </c>
      <c r="E15" s="518" t="s">
        <v>407</v>
      </c>
      <c r="F15" s="679"/>
      <c r="G15" s="710" t="s">
        <v>509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450</v>
      </c>
      <c r="C16" s="649">
        <v>40710</v>
      </c>
      <c r="D16" s="225" t="s">
        <v>498</v>
      </c>
      <c r="E16" s="518" t="s">
        <v>407</v>
      </c>
      <c r="F16" s="679"/>
      <c r="G16" s="710" t="s">
        <v>510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39" t="s">
        <v>412</v>
      </c>
      <c r="B6" s="1139"/>
      <c r="C6" s="1139"/>
      <c r="D6" s="1139"/>
      <c r="E6" s="1139"/>
      <c r="F6" s="1139"/>
      <c r="G6" s="1139"/>
      <c r="H6" s="1139"/>
    </row>
    <row r="7" spans="1:11" ht="17.25" customHeight="1" thickBot="1">
      <c r="A7" s="1140" t="str">
        <f ca="1" xml:space="preserve"> IF(ROWS($1:1)&gt;COUNT(Dong3),"","Số: "&amp;OFFSET('SO-TS'!$G$1,SMALL(Dong3,ROWS($1:1)),))</f>
        <v>Số: SX01/11</v>
      </c>
      <c r="B7" s="1140"/>
      <c r="C7" s="1140"/>
      <c r="D7" s="1140"/>
      <c r="E7" s="1140"/>
      <c r="F7" s="1140"/>
      <c r="G7" s="1140"/>
      <c r="H7" s="1140"/>
      <c r="J7" s="699" t="s">
        <v>431</v>
      </c>
      <c r="K7" s="700" t="s">
        <v>437</v>
      </c>
    </row>
    <row r="8" spans="1:11" ht="17.25" customHeight="1">
      <c r="A8" s="114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1"/>
      <c r="C8" s="1141"/>
      <c r="D8" s="1141"/>
      <c r="E8" s="1141"/>
      <c r="F8" s="1141"/>
      <c r="G8" s="1141"/>
      <c r="H8" s="1141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496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29" t="s">
        <v>132</v>
      </c>
      <c r="B17" s="1130"/>
      <c r="C17" s="1133" t="s">
        <v>414</v>
      </c>
      <c r="D17" s="1134"/>
      <c r="E17" s="1135"/>
      <c r="F17" s="1136" t="s">
        <v>415</v>
      </c>
      <c r="G17" s="1137"/>
      <c r="H17" s="1138"/>
    </row>
    <row r="18" spans="1:8" s="695" customFormat="1" ht="28.5" customHeight="1">
      <c r="A18" s="1131"/>
      <c r="B18" s="1132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2" t="s">
        <v>2</v>
      </c>
      <c r="B19" s="1143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4" t="s">
        <v>422</v>
      </c>
      <c r="B29" s="1144"/>
      <c r="C29" s="1144"/>
      <c r="D29" s="1144"/>
      <c r="E29" s="1144"/>
      <c r="F29" s="1144"/>
      <c r="G29" s="1144"/>
      <c r="H29" s="1144"/>
    </row>
    <row r="30" spans="1:8" ht="27" customHeight="1">
      <c r="A30" s="652" t="s">
        <v>35</v>
      </c>
      <c r="B30" s="1122" t="s">
        <v>423</v>
      </c>
      <c r="C30" s="1124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5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5"/>
      <c r="C38" s="1145"/>
      <c r="D38" s="1145"/>
      <c r="E38" s="1145"/>
      <c r="F38" s="1145"/>
      <c r="G38" s="1145"/>
      <c r="H38" s="1145"/>
    </row>
    <row r="39" spans="1:8">
      <c r="A39" s="1145" t="str">
        <f ca="1" xml:space="preserve"> IF(ROWS($1:1)&gt;COUNT(Dong3),"","Lý do giảm:   "&amp;OFFSET('SO-TS'!$O$1,SMALL(Dong3,ROWS($1:1)),))</f>
        <v xml:space="preserve">Lý do giảm:   </v>
      </c>
      <c r="B39" s="1145"/>
      <c r="C39" s="1145"/>
      <c r="D39" s="1145"/>
      <c r="E39" s="1145"/>
      <c r="F39" s="1145"/>
      <c r="G39" s="1145"/>
      <c r="H39" s="1145"/>
    </row>
    <row r="40" spans="1:8">
      <c r="A40" s="662"/>
      <c r="B40" s="662"/>
      <c r="C40" s="657"/>
      <c r="D40" s="657"/>
      <c r="E40" s="1128" t="s">
        <v>511</v>
      </c>
      <c r="F40" s="1128"/>
      <c r="G40" s="1128"/>
      <c r="H40" s="1128"/>
    </row>
    <row r="41" spans="1:8">
      <c r="A41" s="1140" t="s">
        <v>426</v>
      </c>
      <c r="B41" s="1140"/>
      <c r="C41" s="1140" t="s">
        <v>12</v>
      </c>
      <c r="D41" s="1140"/>
      <c r="E41" s="1146" t="s">
        <v>113</v>
      </c>
      <c r="F41" s="1146"/>
      <c r="G41" s="1146"/>
      <c r="H41" s="1146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47" t="s">
        <v>172</v>
      </c>
      <c r="B49" s="1147"/>
      <c r="C49" s="657"/>
      <c r="D49" s="657"/>
      <c r="E49" s="1128" t="s">
        <v>107</v>
      </c>
      <c r="F49" s="1128"/>
      <c r="G49" s="1128"/>
      <c r="H49" s="1128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0"/>
      <c r="E1" s="1150"/>
      <c r="F1" s="1150"/>
      <c r="G1" s="1150"/>
      <c r="I1" s="1150" t="s">
        <v>180</v>
      </c>
      <c r="J1" s="1150"/>
      <c r="K1" s="1150"/>
      <c r="L1" s="1150"/>
    </row>
    <row r="2" spans="1:12">
      <c r="A2" s="250" t="s">
        <v>121</v>
      </c>
      <c r="D2" s="1150"/>
      <c r="E2" s="1150"/>
      <c r="F2" s="1150"/>
      <c r="G2" s="1150"/>
      <c r="I2" s="1150" t="s">
        <v>176</v>
      </c>
      <c r="J2" s="1150"/>
      <c r="K2" s="1150"/>
      <c r="L2" s="1150"/>
    </row>
    <row r="3" spans="1:12">
      <c r="D3" s="1150"/>
      <c r="E3" s="1150"/>
      <c r="F3" s="1150"/>
      <c r="G3" s="1150"/>
      <c r="I3" s="1150" t="s">
        <v>181</v>
      </c>
      <c r="J3" s="1150"/>
      <c r="K3" s="1150"/>
      <c r="L3" s="1150"/>
    </row>
    <row r="8" spans="1:12" ht="40.5" customHeight="1">
      <c r="H8" s="271"/>
      <c r="I8" s="271"/>
      <c r="J8" s="271"/>
    </row>
    <row r="10" spans="1:12" ht="29.25" customHeight="1">
      <c r="A10" s="1148" t="s">
        <v>97</v>
      </c>
      <c r="B10" s="1148"/>
      <c r="C10" s="1148"/>
      <c r="D10" s="1148"/>
      <c r="E10" s="1148"/>
      <c r="F10" s="1148"/>
      <c r="G10" s="1148"/>
    </row>
    <row r="11" spans="1:12" ht="6" customHeight="1">
      <c r="H11" s="272"/>
      <c r="I11" s="272"/>
    </row>
    <row r="12" spans="1:12" ht="20.25">
      <c r="A12" s="1149" t="s">
        <v>182</v>
      </c>
      <c r="B12" s="1149"/>
      <c r="C12" s="1149"/>
      <c r="D12" s="1149"/>
      <c r="E12" s="1149"/>
      <c r="F12" s="1149"/>
      <c r="G12" s="1149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2016-05-04T02:21:23Z</dcterms:modified>
</cp:coreProperties>
</file>